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Z:\Projetk Jesenske - verejné osvetlenie - IROP\vo - osvetlenie na zverejnenie\"/>
    </mc:Choice>
  </mc:AlternateContent>
  <xr:revisionPtr revIDLastSave="0" documentId="13_ncr:1_{97AFB019-C61A-4C15-8B14-381C448E946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kapitulácia stavby" sheetId="1" r:id="rId1"/>
    <sheet name="01 - SO 01 Verejné osvetl..." sheetId="2" r:id="rId2"/>
    <sheet name="02 - SO 02 Optimalizácia RVO" sheetId="3" r:id="rId3"/>
    <sheet name="03 - SO 03 Výmena vzdušné..." sheetId="4" r:id="rId4"/>
  </sheets>
  <definedNames>
    <definedName name="_xlnm._FilterDatabase" localSheetId="1" hidden="1">'01 - SO 01 Verejné osvetl...'!$C$119:$K$144</definedName>
    <definedName name="_xlnm._FilterDatabase" localSheetId="2" hidden="1">'02 - SO 02 Optimalizácia RVO'!$C$119:$K$161</definedName>
    <definedName name="_xlnm._FilterDatabase" localSheetId="3" hidden="1">'03 - SO 03 Výmena vzdušné...'!$C$121:$K$192</definedName>
    <definedName name="_xlnm.Print_Titles" localSheetId="1">'01 - SO 01 Verejné osvetl...'!$119:$119</definedName>
    <definedName name="_xlnm.Print_Titles" localSheetId="2">'02 - SO 02 Optimalizácia RVO'!$119:$119</definedName>
    <definedName name="_xlnm.Print_Titles" localSheetId="3">'03 - SO 03 Výmena vzdušné...'!$121:$121</definedName>
    <definedName name="_xlnm.Print_Titles" localSheetId="0">'Rekapitulácia stavby'!$92:$92</definedName>
    <definedName name="_xlnm.Print_Area" localSheetId="1">'01 - SO 01 Verejné osvetl...'!$C$4:$J$76,'01 - SO 01 Verejné osvetl...'!$C$107:$J$144</definedName>
    <definedName name="_xlnm.Print_Area" localSheetId="2">'02 - SO 02 Optimalizácia RVO'!$C$4:$J$76,'02 - SO 02 Optimalizácia RVO'!$C$107:$J$161</definedName>
    <definedName name="_xlnm.Print_Area" localSheetId="3">'03 - SO 03 Výmena vzdušné...'!$C$4:$J$76,'03 - SO 03 Výmena vzdušné...'!$C$109:$J$192</definedName>
    <definedName name="_xlnm.Print_Area" localSheetId="0">'Rekapitulácia stavby'!$D$4:$AO$76,'Rekapitulácia stavby'!$C$82:$AQ$98</definedName>
  </definedNames>
  <calcPr calcId="181029"/>
</workbook>
</file>

<file path=xl/calcChain.xml><?xml version="1.0" encoding="utf-8"?>
<calcChain xmlns="http://schemas.openxmlformats.org/spreadsheetml/2006/main">
  <c r="AM87" i="1" l="1"/>
  <c r="E21" i="4"/>
  <c r="J37" i="4" l="1"/>
  <c r="J36" i="4"/>
  <c r="AY97" i="1"/>
  <c r="J35" i="4"/>
  <c r="AX97" i="1" s="1"/>
  <c r="BI192" i="4"/>
  <c r="BH192" i="4"/>
  <c r="BG192" i="4"/>
  <c r="BE192" i="4"/>
  <c r="T192" i="4"/>
  <c r="R192" i="4"/>
  <c r="P192" i="4"/>
  <c r="BI191" i="4"/>
  <c r="BH191" i="4"/>
  <c r="BG191" i="4"/>
  <c r="BE191" i="4"/>
  <c r="T191" i="4"/>
  <c r="R191" i="4"/>
  <c r="P191" i="4"/>
  <c r="BI190" i="4"/>
  <c r="BH190" i="4"/>
  <c r="BG190" i="4"/>
  <c r="BE190" i="4"/>
  <c r="T190" i="4"/>
  <c r="R190" i="4"/>
  <c r="P190" i="4"/>
  <c r="BI188" i="4"/>
  <c r="BH188" i="4"/>
  <c r="BG188" i="4"/>
  <c r="BE188" i="4"/>
  <c r="T188" i="4"/>
  <c r="T187" i="4" s="1"/>
  <c r="R188" i="4"/>
  <c r="R187" i="4" s="1"/>
  <c r="P188" i="4"/>
  <c r="P187" i="4" s="1"/>
  <c r="BI186" i="4"/>
  <c r="BH186" i="4"/>
  <c r="BG186" i="4"/>
  <c r="BE186" i="4"/>
  <c r="T186" i="4"/>
  <c r="R186" i="4"/>
  <c r="P186" i="4"/>
  <c r="BI185" i="4"/>
  <c r="BH185" i="4"/>
  <c r="BG185" i="4"/>
  <c r="BE185" i="4"/>
  <c r="T185" i="4"/>
  <c r="R185" i="4"/>
  <c r="P185" i="4"/>
  <c r="BI184" i="4"/>
  <c r="BH184" i="4"/>
  <c r="BG184" i="4"/>
  <c r="BE184" i="4"/>
  <c r="T184" i="4"/>
  <c r="R184" i="4"/>
  <c r="P184" i="4"/>
  <c r="BI182" i="4"/>
  <c r="BH182" i="4"/>
  <c r="BG182" i="4"/>
  <c r="BE182" i="4"/>
  <c r="T182" i="4"/>
  <c r="R182" i="4"/>
  <c r="P182" i="4"/>
  <c r="BI181" i="4"/>
  <c r="BH181" i="4"/>
  <c r="BG181" i="4"/>
  <c r="BE181" i="4"/>
  <c r="T181" i="4"/>
  <c r="R181" i="4"/>
  <c r="P181" i="4"/>
  <c r="BI180" i="4"/>
  <c r="BH180" i="4"/>
  <c r="BG180" i="4"/>
  <c r="BE180" i="4"/>
  <c r="T180" i="4"/>
  <c r="R180" i="4"/>
  <c r="P180" i="4"/>
  <c r="BI179" i="4"/>
  <c r="BH179" i="4"/>
  <c r="BG179" i="4"/>
  <c r="BE179" i="4"/>
  <c r="T179" i="4"/>
  <c r="R179" i="4"/>
  <c r="P179" i="4"/>
  <c r="BI178" i="4"/>
  <c r="BH178" i="4"/>
  <c r="BG178" i="4"/>
  <c r="BE178" i="4"/>
  <c r="T178" i="4"/>
  <c r="R178" i="4"/>
  <c r="P178" i="4"/>
  <c r="BI177" i="4"/>
  <c r="BH177" i="4"/>
  <c r="BG177" i="4"/>
  <c r="BE177" i="4"/>
  <c r="T177" i="4"/>
  <c r="R177" i="4"/>
  <c r="P177" i="4"/>
  <c r="BI176" i="4"/>
  <c r="BH176" i="4"/>
  <c r="BG176" i="4"/>
  <c r="BE176" i="4"/>
  <c r="T176" i="4"/>
  <c r="R176" i="4"/>
  <c r="P176" i="4"/>
  <c r="BI175" i="4"/>
  <c r="BH175" i="4"/>
  <c r="BG175" i="4"/>
  <c r="BE175" i="4"/>
  <c r="T175" i="4"/>
  <c r="R175" i="4"/>
  <c r="P175" i="4"/>
  <c r="BI174" i="4"/>
  <c r="BH174" i="4"/>
  <c r="BG174" i="4"/>
  <c r="BE174" i="4"/>
  <c r="T174" i="4"/>
  <c r="R174" i="4"/>
  <c r="P174" i="4"/>
  <c r="BI173" i="4"/>
  <c r="BH173" i="4"/>
  <c r="BG173" i="4"/>
  <c r="BE173" i="4"/>
  <c r="T173" i="4"/>
  <c r="R173" i="4"/>
  <c r="P173" i="4"/>
  <c r="BI172" i="4"/>
  <c r="BH172" i="4"/>
  <c r="BG172" i="4"/>
  <c r="BE172" i="4"/>
  <c r="T172" i="4"/>
  <c r="R172" i="4"/>
  <c r="P172" i="4"/>
  <c r="BI171" i="4"/>
  <c r="BH171" i="4"/>
  <c r="BG171" i="4"/>
  <c r="BE171" i="4"/>
  <c r="T171" i="4"/>
  <c r="R171" i="4"/>
  <c r="P171" i="4"/>
  <c r="BI170" i="4"/>
  <c r="BH170" i="4"/>
  <c r="BG170" i="4"/>
  <c r="BE170" i="4"/>
  <c r="T170" i="4"/>
  <c r="R170" i="4"/>
  <c r="P170" i="4"/>
  <c r="BI169" i="4"/>
  <c r="BH169" i="4"/>
  <c r="BG169" i="4"/>
  <c r="BE169" i="4"/>
  <c r="T169" i="4"/>
  <c r="R169" i="4"/>
  <c r="P169" i="4"/>
  <c r="BI168" i="4"/>
  <c r="BH168" i="4"/>
  <c r="BG168" i="4"/>
  <c r="BE168" i="4"/>
  <c r="T168" i="4"/>
  <c r="R168" i="4"/>
  <c r="P168" i="4"/>
  <c r="BI167" i="4"/>
  <c r="BH167" i="4"/>
  <c r="BG167" i="4"/>
  <c r="BE167" i="4"/>
  <c r="T167" i="4"/>
  <c r="R167" i="4"/>
  <c r="P167" i="4"/>
  <c r="BI166" i="4"/>
  <c r="BH166" i="4"/>
  <c r="BG166" i="4"/>
  <c r="BE166" i="4"/>
  <c r="T166" i="4"/>
  <c r="R166" i="4"/>
  <c r="P166" i="4"/>
  <c r="BI165" i="4"/>
  <c r="BH165" i="4"/>
  <c r="BG165" i="4"/>
  <c r="BE165" i="4"/>
  <c r="T165" i="4"/>
  <c r="R165" i="4"/>
  <c r="P165" i="4"/>
  <c r="BI164" i="4"/>
  <c r="BH164" i="4"/>
  <c r="BG164" i="4"/>
  <c r="BE164" i="4"/>
  <c r="T164" i="4"/>
  <c r="R164" i="4"/>
  <c r="P164" i="4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F116" i="4"/>
  <c r="E114" i="4"/>
  <c r="J92" i="4"/>
  <c r="F89" i="4"/>
  <c r="E87" i="4"/>
  <c r="J21" i="4"/>
  <c r="J118" i="4"/>
  <c r="J20" i="4"/>
  <c r="J18" i="4"/>
  <c r="E18" i="4"/>
  <c r="F119" i="4" s="1"/>
  <c r="J17" i="4"/>
  <c r="J15" i="4"/>
  <c r="E15" i="4"/>
  <c r="F118" i="4" s="1"/>
  <c r="J14" i="4"/>
  <c r="J89" i="4"/>
  <c r="E7" i="4"/>
  <c r="E85" i="4" s="1"/>
  <c r="J37" i="3"/>
  <c r="J36" i="3"/>
  <c r="AY96" i="1" s="1"/>
  <c r="J35" i="3"/>
  <c r="AX96" i="1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5" i="3"/>
  <c r="BH145" i="3"/>
  <c r="BG145" i="3"/>
  <c r="BE145" i="3"/>
  <c r="T145" i="3"/>
  <c r="R145" i="3"/>
  <c r="P145" i="3"/>
  <c r="BI144" i="3"/>
  <c r="BH144" i="3"/>
  <c r="BG144" i="3"/>
  <c r="BE144" i="3"/>
  <c r="T144" i="3"/>
  <c r="R144" i="3"/>
  <c r="P144" i="3"/>
  <c r="BI143" i="3"/>
  <c r="BH143" i="3"/>
  <c r="BG143" i="3"/>
  <c r="BE143" i="3"/>
  <c r="T143" i="3"/>
  <c r="R143" i="3"/>
  <c r="P143" i="3"/>
  <c r="BI142" i="3"/>
  <c r="BH142" i="3"/>
  <c r="BG142" i="3"/>
  <c r="BE142" i="3"/>
  <c r="T142" i="3"/>
  <c r="R142" i="3"/>
  <c r="P142" i="3"/>
  <c r="BI141" i="3"/>
  <c r="BH141" i="3"/>
  <c r="BG141" i="3"/>
  <c r="BE141" i="3"/>
  <c r="T141" i="3"/>
  <c r="R141" i="3"/>
  <c r="P141" i="3"/>
  <c r="BI140" i="3"/>
  <c r="BH140" i="3"/>
  <c r="BG140" i="3"/>
  <c r="BE140" i="3"/>
  <c r="T140" i="3"/>
  <c r="R140" i="3"/>
  <c r="P140" i="3"/>
  <c r="BI139" i="3"/>
  <c r="BH139" i="3"/>
  <c r="BG139" i="3"/>
  <c r="BE139" i="3"/>
  <c r="T139" i="3"/>
  <c r="R139" i="3"/>
  <c r="P139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BI134" i="3"/>
  <c r="BH134" i="3"/>
  <c r="BG134" i="3"/>
  <c r="BE134" i="3"/>
  <c r="T134" i="3"/>
  <c r="R134" i="3"/>
  <c r="P134" i="3"/>
  <c r="BI133" i="3"/>
  <c r="BH133" i="3"/>
  <c r="BG133" i="3"/>
  <c r="BE133" i="3"/>
  <c r="T133" i="3"/>
  <c r="R133" i="3"/>
  <c r="P133" i="3"/>
  <c r="BI132" i="3"/>
  <c r="BH132" i="3"/>
  <c r="BG132" i="3"/>
  <c r="BE132" i="3"/>
  <c r="T132" i="3"/>
  <c r="R132" i="3"/>
  <c r="P132" i="3"/>
  <c r="BI131" i="3"/>
  <c r="BH131" i="3"/>
  <c r="BG131" i="3"/>
  <c r="BE131" i="3"/>
  <c r="T131" i="3"/>
  <c r="R131" i="3"/>
  <c r="P131" i="3"/>
  <c r="BI130" i="3"/>
  <c r="BH130" i="3"/>
  <c r="BG130" i="3"/>
  <c r="BE130" i="3"/>
  <c r="T130" i="3"/>
  <c r="R130" i="3"/>
  <c r="P130" i="3"/>
  <c r="BI129" i="3"/>
  <c r="BH129" i="3"/>
  <c r="BG129" i="3"/>
  <c r="BE129" i="3"/>
  <c r="T129" i="3"/>
  <c r="R129" i="3"/>
  <c r="P129" i="3"/>
  <c r="BI128" i="3"/>
  <c r="BH128" i="3"/>
  <c r="BG128" i="3"/>
  <c r="BE128" i="3"/>
  <c r="T128" i="3"/>
  <c r="R128" i="3"/>
  <c r="P128" i="3"/>
  <c r="BI127" i="3"/>
  <c r="BH127" i="3"/>
  <c r="BG127" i="3"/>
  <c r="BE127" i="3"/>
  <c r="T127" i="3"/>
  <c r="R127" i="3"/>
  <c r="P127" i="3"/>
  <c r="BI126" i="3"/>
  <c r="BH126" i="3"/>
  <c r="BG126" i="3"/>
  <c r="BE126" i="3"/>
  <c r="T126" i="3"/>
  <c r="R126" i="3"/>
  <c r="P126" i="3"/>
  <c r="BI125" i="3"/>
  <c r="BH125" i="3"/>
  <c r="BG125" i="3"/>
  <c r="BE125" i="3"/>
  <c r="T125" i="3"/>
  <c r="R125" i="3"/>
  <c r="P125" i="3"/>
  <c r="BI124" i="3"/>
  <c r="BH124" i="3"/>
  <c r="BG124" i="3"/>
  <c r="BE124" i="3"/>
  <c r="T124" i="3"/>
  <c r="R124" i="3"/>
  <c r="P124" i="3"/>
  <c r="BI123" i="3"/>
  <c r="BH123" i="3"/>
  <c r="BG123" i="3"/>
  <c r="BE123" i="3"/>
  <c r="T123" i="3"/>
  <c r="R123" i="3"/>
  <c r="P123" i="3"/>
  <c r="F114" i="3"/>
  <c r="E112" i="3"/>
  <c r="J92" i="3"/>
  <c r="F89" i="3"/>
  <c r="E87" i="3"/>
  <c r="J21" i="3"/>
  <c r="E21" i="3"/>
  <c r="J116" i="3" s="1"/>
  <c r="J20" i="3"/>
  <c r="J18" i="3"/>
  <c r="E18" i="3"/>
  <c r="F92" i="3"/>
  <c r="J17" i="3"/>
  <c r="J15" i="3"/>
  <c r="E15" i="3"/>
  <c r="F116" i="3" s="1"/>
  <c r="J14" i="3"/>
  <c r="J89" i="3"/>
  <c r="E7" i="3"/>
  <c r="E110" i="3" s="1"/>
  <c r="J37" i="2"/>
  <c r="J36" i="2"/>
  <c r="AY95" i="1"/>
  <c r="J35" i="2"/>
  <c r="AX95" i="1" s="1"/>
  <c r="BI144" i="2"/>
  <c r="BH144" i="2"/>
  <c r="BG144" i="2"/>
  <c r="BE144" i="2"/>
  <c r="T144" i="2"/>
  <c r="R144" i="2"/>
  <c r="P144" i="2"/>
  <c r="BI143" i="2"/>
  <c r="BH143" i="2"/>
  <c r="BG143" i="2"/>
  <c r="BE143" i="2"/>
  <c r="T143" i="2"/>
  <c r="R143" i="2"/>
  <c r="P143" i="2"/>
  <c r="BI142" i="2"/>
  <c r="BH142" i="2"/>
  <c r="BG142" i="2"/>
  <c r="BE142" i="2"/>
  <c r="T142" i="2"/>
  <c r="R142" i="2"/>
  <c r="P142" i="2"/>
  <c r="BI140" i="2"/>
  <c r="BH140" i="2"/>
  <c r="BG140" i="2"/>
  <c r="BE140" i="2"/>
  <c r="T140" i="2"/>
  <c r="R140" i="2"/>
  <c r="P140" i="2"/>
  <c r="BI139" i="2"/>
  <c r="BH139" i="2"/>
  <c r="BG139" i="2"/>
  <c r="BE139" i="2"/>
  <c r="T139" i="2"/>
  <c r="R139" i="2"/>
  <c r="P139" i="2"/>
  <c r="BI138" i="2"/>
  <c r="BH138" i="2"/>
  <c r="BG138" i="2"/>
  <c r="BE138" i="2"/>
  <c r="T138" i="2"/>
  <c r="R138" i="2"/>
  <c r="P138" i="2"/>
  <c r="BI136" i="2"/>
  <c r="BH136" i="2"/>
  <c r="BG136" i="2"/>
  <c r="BE136" i="2"/>
  <c r="T136" i="2"/>
  <c r="R136" i="2"/>
  <c r="P136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32" i="2"/>
  <c r="BH132" i="2"/>
  <c r="BG132" i="2"/>
  <c r="BE132" i="2"/>
  <c r="T132" i="2"/>
  <c r="R132" i="2"/>
  <c r="P132" i="2"/>
  <c r="BI131" i="2"/>
  <c r="BH131" i="2"/>
  <c r="BG131" i="2"/>
  <c r="BE131" i="2"/>
  <c r="T131" i="2"/>
  <c r="R131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BG128" i="2"/>
  <c r="BE128" i="2"/>
  <c r="T128" i="2"/>
  <c r="R128" i="2"/>
  <c r="P128" i="2"/>
  <c r="BI127" i="2"/>
  <c r="BH127" i="2"/>
  <c r="BG127" i="2"/>
  <c r="BE127" i="2"/>
  <c r="T127" i="2"/>
  <c r="R127" i="2"/>
  <c r="P127" i="2"/>
  <c r="BI126" i="2"/>
  <c r="BH126" i="2"/>
  <c r="BG126" i="2"/>
  <c r="BE126" i="2"/>
  <c r="T126" i="2"/>
  <c r="R126" i="2"/>
  <c r="P126" i="2"/>
  <c r="BI125" i="2"/>
  <c r="BH125" i="2"/>
  <c r="BG125" i="2"/>
  <c r="BE125" i="2"/>
  <c r="T125" i="2"/>
  <c r="R125" i="2"/>
  <c r="P125" i="2"/>
  <c r="BI124" i="2"/>
  <c r="BH124" i="2"/>
  <c r="BG124" i="2"/>
  <c r="BE124" i="2"/>
  <c r="T124" i="2"/>
  <c r="R124" i="2"/>
  <c r="P124" i="2"/>
  <c r="BI123" i="2"/>
  <c r="BH123" i="2"/>
  <c r="BG123" i="2"/>
  <c r="BE123" i="2"/>
  <c r="T123" i="2"/>
  <c r="R123" i="2"/>
  <c r="P123" i="2"/>
  <c r="F114" i="2"/>
  <c r="E112" i="2"/>
  <c r="J92" i="2"/>
  <c r="F89" i="2"/>
  <c r="E87" i="2"/>
  <c r="J21" i="2"/>
  <c r="E21" i="2"/>
  <c r="J91" i="2" s="1"/>
  <c r="J20" i="2"/>
  <c r="J18" i="2"/>
  <c r="E18" i="2"/>
  <c r="F117" i="2" s="1"/>
  <c r="J17" i="2"/>
  <c r="J15" i="2"/>
  <c r="E15" i="2"/>
  <c r="F91" i="2" s="1"/>
  <c r="J14" i="2"/>
  <c r="J114" i="2"/>
  <c r="E7" i="2"/>
  <c r="E110" i="2" s="1"/>
  <c r="L90" i="1"/>
  <c r="AM90" i="1"/>
  <c r="AM89" i="1"/>
  <c r="L89" i="1"/>
  <c r="L87" i="1"/>
  <c r="L85" i="1"/>
  <c r="L84" i="1"/>
  <c r="J186" i="4"/>
  <c r="J185" i="4"/>
  <c r="BK184" i="4"/>
  <c r="J182" i="4"/>
  <c r="BK181" i="4"/>
  <c r="J181" i="4"/>
  <c r="BK180" i="4"/>
  <c r="BK179" i="4"/>
  <c r="J179" i="4"/>
  <c r="BK178" i="4"/>
  <c r="J178" i="4"/>
  <c r="BK177" i="4"/>
  <c r="J177" i="4"/>
  <c r="BK176" i="4"/>
  <c r="J176" i="4"/>
  <c r="BK175" i="4"/>
  <c r="J175" i="4"/>
  <c r="BK174" i="4"/>
  <c r="J174" i="4"/>
  <c r="J173" i="4"/>
  <c r="J172" i="4"/>
  <c r="BK171" i="4"/>
  <c r="J170" i="4"/>
  <c r="BK169" i="4"/>
  <c r="J166" i="4"/>
  <c r="BK163" i="4"/>
  <c r="J160" i="4"/>
  <c r="J159" i="4"/>
  <c r="BK154" i="4"/>
  <c r="J152" i="4"/>
  <c r="J151" i="4"/>
  <c r="BK149" i="4"/>
  <c r="BK147" i="4"/>
  <c r="J145" i="4"/>
  <c r="BK144" i="4"/>
  <c r="BK143" i="4"/>
  <c r="J142" i="4"/>
  <c r="J137" i="4"/>
  <c r="BK135" i="4"/>
  <c r="BK134" i="4"/>
  <c r="J133" i="4"/>
  <c r="J132" i="4"/>
  <c r="BK130" i="4"/>
  <c r="BK128" i="4"/>
  <c r="BK126" i="4"/>
  <c r="J125" i="4"/>
  <c r="J161" i="3"/>
  <c r="BK158" i="3"/>
  <c r="BK157" i="3"/>
  <c r="J154" i="3"/>
  <c r="J151" i="3"/>
  <c r="J149" i="3"/>
  <c r="J147" i="3"/>
  <c r="BK146" i="3"/>
  <c r="BK145" i="3"/>
  <c r="J144" i="3"/>
  <c r="BK143" i="3"/>
  <c r="BK140" i="3"/>
  <c r="BK139" i="3"/>
  <c r="BK138" i="3"/>
  <c r="BK137" i="3"/>
  <c r="BK136" i="3"/>
  <c r="BK133" i="3"/>
  <c r="J132" i="3"/>
  <c r="J131" i="3"/>
  <c r="J130" i="3"/>
  <c r="J129" i="3"/>
  <c r="J126" i="3"/>
  <c r="J125" i="3"/>
  <c r="BK124" i="3"/>
  <c r="J143" i="2"/>
  <c r="J142" i="2"/>
  <c r="J138" i="2"/>
  <c r="J135" i="2"/>
  <c r="BK134" i="2"/>
  <c r="J131" i="2"/>
  <c r="J130" i="2"/>
  <c r="J128" i="2"/>
  <c r="J126" i="2"/>
  <c r="J123" i="2"/>
  <c r="J190" i="4"/>
  <c r="J168" i="4"/>
  <c r="J167" i="4"/>
  <c r="BK166" i="4"/>
  <c r="J165" i="4"/>
  <c r="BK164" i="4"/>
  <c r="J163" i="4"/>
  <c r="BK162" i="4"/>
  <c r="J158" i="4"/>
  <c r="J157" i="4"/>
  <c r="BK156" i="4"/>
  <c r="BK155" i="4"/>
  <c r="BK153" i="4"/>
  <c r="BK151" i="4"/>
  <c r="J150" i="4"/>
  <c r="J148" i="4"/>
  <c r="J146" i="4"/>
  <c r="J144" i="4"/>
  <c r="J143" i="4"/>
  <c r="J141" i="4"/>
  <c r="BK140" i="4"/>
  <c r="J139" i="4"/>
  <c r="J138" i="4"/>
  <c r="J136" i="4"/>
  <c r="J134" i="4"/>
  <c r="BK133" i="4"/>
  <c r="BK132" i="4"/>
  <c r="J131" i="4"/>
  <c r="J130" i="4"/>
  <c r="BK129" i="4"/>
  <c r="BK127" i="4"/>
  <c r="J127" i="4"/>
  <c r="J192" i="4"/>
  <c r="BK191" i="4"/>
  <c r="J191" i="4"/>
  <c r="BK190" i="4"/>
  <c r="BK173" i="4"/>
  <c r="BK172" i="4"/>
  <c r="J171" i="4"/>
  <c r="BK170" i="4"/>
  <c r="J169" i="4"/>
  <c r="BK168" i="4"/>
  <c r="BK167" i="4"/>
  <c r="BK165" i="4"/>
  <c r="J164" i="4"/>
  <c r="J162" i="4"/>
  <c r="BK160" i="4"/>
  <c r="BK159" i="4"/>
  <c r="BK158" i="4"/>
  <c r="BK157" i="4"/>
  <c r="J156" i="4"/>
  <c r="J155" i="4"/>
  <c r="J154" i="4"/>
  <c r="J153" i="4"/>
  <c r="BK152" i="4"/>
  <c r="BK150" i="4"/>
  <c r="J149" i="4"/>
  <c r="BK148" i="4"/>
  <c r="J147" i="4"/>
  <c r="BK146" i="4"/>
  <c r="BK145" i="4"/>
  <c r="BK142" i="4"/>
  <c r="BK141" i="4"/>
  <c r="J140" i="4"/>
  <c r="BK139" i="4"/>
  <c r="BK138" i="4"/>
  <c r="BK137" i="4"/>
  <c r="BK136" i="4"/>
  <c r="J135" i="4"/>
  <c r="BK131" i="4"/>
  <c r="J129" i="4"/>
  <c r="J128" i="4"/>
  <c r="J126" i="4"/>
  <c r="BK125" i="4"/>
  <c r="BK161" i="3"/>
  <c r="BK160" i="3"/>
  <c r="BK159" i="3"/>
  <c r="J157" i="3"/>
  <c r="BK155" i="3"/>
  <c r="J153" i="3"/>
  <c r="BK152" i="3"/>
  <c r="BK151" i="3"/>
  <c r="BK150" i="3"/>
  <c r="J143" i="3"/>
  <c r="BK142" i="3"/>
  <c r="BK141" i="3"/>
  <c r="J139" i="3"/>
  <c r="J138" i="3"/>
  <c r="J136" i="3"/>
  <c r="J135" i="3"/>
  <c r="J134" i="3"/>
  <c r="BK132" i="3"/>
  <c r="BK131" i="3"/>
  <c r="BK129" i="3"/>
  <c r="BK128" i="3"/>
  <c r="J127" i="3"/>
  <c r="BK126" i="3"/>
  <c r="BK125" i="3"/>
  <c r="J124" i="3"/>
  <c r="J123" i="3"/>
  <c r="BK144" i="2"/>
  <c r="BK143" i="2"/>
  <c r="BK142" i="2"/>
  <c r="BK140" i="2"/>
  <c r="J139" i="2"/>
  <c r="BK136" i="2"/>
  <c r="J133" i="2"/>
  <c r="J132" i="2"/>
  <c r="BK130" i="2"/>
  <c r="J129" i="2"/>
  <c r="BK128" i="2"/>
  <c r="BK127" i="2"/>
  <c r="J125" i="2"/>
  <c r="BK124" i="2"/>
  <c r="AS94" i="1"/>
  <c r="BK192" i="4"/>
  <c r="BK188" i="4"/>
  <c r="J188" i="4"/>
  <c r="BK186" i="4"/>
  <c r="BK185" i="4"/>
  <c r="J184" i="4"/>
  <c r="BK182" i="4"/>
  <c r="J180" i="4"/>
  <c r="J160" i="3"/>
  <c r="J159" i="3"/>
  <c r="J158" i="3"/>
  <c r="J155" i="3"/>
  <c r="BK154" i="3"/>
  <c r="BK153" i="3"/>
  <c r="J152" i="3"/>
  <c r="J150" i="3"/>
  <c r="BK149" i="3"/>
  <c r="BK147" i="3"/>
  <c r="J146" i="3"/>
  <c r="J145" i="3"/>
  <c r="BK144" i="3"/>
  <c r="J142" i="3"/>
  <c r="J141" i="3"/>
  <c r="J140" i="3"/>
  <c r="J137" i="3"/>
  <c r="BK135" i="3"/>
  <c r="BK134" i="3"/>
  <c r="J133" i="3"/>
  <c r="BK130" i="3"/>
  <c r="J128" i="3"/>
  <c r="BK127" i="3"/>
  <c r="BK123" i="3"/>
  <c r="J144" i="2"/>
  <c r="J140" i="2"/>
  <c r="BK139" i="2"/>
  <c r="BK138" i="2"/>
  <c r="J136" i="2"/>
  <c r="BK135" i="2"/>
  <c r="J134" i="2"/>
  <c r="BK133" i="2"/>
  <c r="BK132" i="2"/>
  <c r="BK131" i="2"/>
  <c r="BK129" i="2"/>
  <c r="J127" i="2"/>
  <c r="BK126" i="2"/>
  <c r="BK125" i="2"/>
  <c r="J124" i="2"/>
  <c r="BK123" i="2"/>
  <c r="R122" i="2" l="1"/>
  <c r="P137" i="2"/>
  <c r="BK141" i="2"/>
  <c r="J141" i="2" s="1"/>
  <c r="J100" i="2" s="1"/>
  <c r="T141" i="2"/>
  <c r="T122" i="3"/>
  <c r="R148" i="3"/>
  <c r="P156" i="3"/>
  <c r="R156" i="3"/>
  <c r="T124" i="4"/>
  <c r="BK183" i="4"/>
  <c r="BK161" i="4" s="1"/>
  <c r="J161" i="4" s="1"/>
  <c r="J99" i="4" s="1"/>
  <c r="J183" i="4"/>
  <c r="J100" i="4" s="1"/>
  <c r="P183" i="4"/>
  <c r="P161" i="4" s="1"/>
  <c r="R183" i="4"/>
  <c r="R161" i="4"/>
  <c r="T183" i="4"/>
  <c r="T161" i="4" s="1"/>
  <c r="R189" i="4"/>
  <c r="P122" i="2"/>
  <c r="P121" i="2"/>
  <c r="P120" i="2"/>
  <c r="AU95" i="1" s="1"/>
  <c r="BK137" i="2"/>
  <c r="J137" i="2" s="1"/>
  <c r="J99" i="2" s="1"/>
  <c r="R137" i="2"/>
  <c r="P141" i="2"/>
  <c r="P122" i="3"/>
  <c r="BK148" i="3"/>
  <c r="J148" i="3" s="1"/>
  <c r="J99" i="3" s="1"/>
  <c r="BK156" i="3"/>
  <c r="J156" i="3" s="1"/>
  <c r="J100" i="3" s="1"/>
  <c r="P124" i="4"/>
  <c r="BK189" i="4"/>
  <c r="J189" i="4" s="1"/>
  <c r="J102" i="4" s="1"/>
  <c r="R124" i="4"/>
  <c r="P189" i="4"/>
  <c r="BK122" i="2"/>
  <c r="J122" i="2" s="1"/>
  <c r="J98" i="2" s="1"/>
  <c r="T122" i="2"/>
  <c r="T121" i="2" s="1"/>
  <c r="T120" i="2" s="1"/>
  <c r="T137" i="2"/>
  <c r="R141" i="2"/>
  <c r="BK122" i="3"/>
  <c r="J122" i="3" s="1"/>
  <c r="J98" i="3" s="1"/>
  <c r="R122" i="3"/>
  <c r="R121" i="3" s="1"/>
  <c r="R120" i="3" s="1"/>
  <c r="P148" i="3"/>
  <c r="T148" i="3"/>
  <c r="T156" i="3"/>
  <c r="BK124" i="4"/>
  <c r="J124" i="4" s="1"/>
  <c r="J98" i="4" s="1"/>
  <c r="T189" i="4"/>
  <c r="E85" i="2"/>
  <c r="J89" i="2"/>
  <c r="J116" i="2"/>
  <c r="BF129" i="2"/>
  <c r="BF131" i="2"/>
  <c r="BF136" i="2"/>
  <c r="BF139" i="2"/>
  <c r="BF140" i="2"/>
  <c r="BF142" i="2"/>
  <c r="F91" i="3"/>
  <c r="J114" i="3"/>
  <c r="F117" i="3"/>
  <c r="BF123" i="3"/>
  <c r="BF124" i="3"/>
  <c r="BF125" i="3"/>
  <c r="BF128" i="3"/>
  <c r="BF131" i="3"/>
  <c r="BF132" i="3"/>
  <c r="BF135" i="3"/>
  <c r="BF137" i="3"/>
  <c r="BF139" i="3"/>
  <c r="BF142" i="3"/>
  <c r="BF143" i="3"/>
  <c r="BF150" i="3"/>
  <c r="BF151" i="3"/>
  <c r="BF152" i="3"/>
  <c r="BF179" i="4"/>
  <c r="BF185" i="4"/>
  <c r="BK187" i="4"/>
  <c r="J187" i="4" s="1"/>
  <c r="J101" i="4" s="1"/>
  <c r="F116" i="2"/>
  <c r="BF125" i="2"/>
  <c r="BF130" i="2"/>
  <c r="BF132" i="2"/>
  <c r="BF133" i="2"/>
  <c r="BF134" i="2"/>
  <c r="E85" i="3"/>
  <c r="J91" i="3"/>
  <c r="BF136" i="3"/>
  <c r="BF138" i="3"/>
  <c r="BF144" i="3"/>
  <c r="BF145" i="3"/>
  <c r="BF146" i="3"/>
  <c r="BF147" i="3"/>
  <c r="BF153" i="3"/>
  <c r="BF157" i="3"/>
  <c r="BF160" i="3"/>
  <c r="BF161" i="3"/>
  <c r="F91" i="4"/>
  <c r="J91" i="4"/>
  <c r="E112" i="4"/>
  <c r="J116" i="4"/>
  <c r="BF125" i="4"/>
  <c r="BF132" i="4"/>
  <c r="BF133" i="4"/>
  <c r="BF138" i="4"/>
  <c r="BF142" i="4"/>
  <c r="BF143" i="4"/>
  <c r="BF145" i="4"/>
  <c r="BF150" i="4"/>
  <c r="BF159" i="4"/>
  <c r="BF162" i="4"/>
  <c r="BF163" i="4"/>
  <c r="BF164" i="4"/>
  <c r="BF165" i="4"/>
  <c r="BF170" i="4"/>
  <c r="BF171" i="4"/>
  <c r="BF190" i="4"/>
  <c r="BF192" i="4"/>
  <c r="F92" i="4"/>
  <c r="BF126" i="4"/>
  <c r="BF127" i="4"/>
  <c r="BF134" i="4"/>
  <c r="BF135" i="4"/>
  <c r="BF136" i="4"/>
  <c r="BF141" i="4"/>
  <c r="BF144" i="4"/>
  <c r="BF146" i="4"/>
  <c r="BF148" i="4"/>
  <c r="BF151" i="4"/>
  <c r="BF158" i="4"/>
  <c r="BF167" i="4"/>
  <c r="BF168" i="4"/>
  <c r="BF188" i="4"/>
  <c r="F92" i="2"/>
  <c r="BF123" i="2"/>
  <c r="BF124" i="2"/>
  <c r="BF126" i="2"/>
  <c r="BF127" i="2"/>
  <c r="BF128" i="2"/>
  <c r="BF135" i="2"/>
  <c r="BF138" i="2"/>
  <c r="BF143" i="2"/>
  <c r="BF144" i="2"/>
  <c r="BF126" i="3"/>
  <c r="BF127" i="3"/>
  <c r="BF129" i="3"/>
  <c r="BF130" i="3"/>
  <c r="BF133" i="3"/>
  <c r="BF134" i="3"/>
  <c r="BF140" i="3"/>
  <c r="BF141" i="3"/>
  <c r="BF149" i="3"/>
  <c r="BF154" i="3"/>
  <c r="BF155" i="3"/>
  <c r="BF158" i="3"/>
  <c r="BF159" i="3"/>
  <c r="BF128" i="4"/>
  <c r="BF129" i="4"/>
  <c r="BF130" i="4"/>
  <c r="BF131" i="4"/>
  <c r="BF137" i="4"/>
  <c r="BF139" i="4"/>
  <c r="BF140" i="4"/>
  <c r="BF147" i="4"/>
  <c r="BF149" i="4"/>
  <c r="BF152" i="4"/>
  <c r="BF153" i="4"/>
  <c r="BF154" i="4"/>
  <c r="BF155" i="4"/>
  <c r="BF156" i="4"/>
  <c r="BF157" i="4"/>
  <c r="BF160" i="4"/>
  <c r="BF166" i="4"/>
  <c r="BF169" i="4"/>
  <c r="BF172" i="4"/>
  <c r="BF173" i="4"/>
  <c r="BF174" i="4"/>
  <c r="BF175" i="4"/>
  <c r="BF176" i="4"/>
  <c r="BF177" i="4"/>
  <c r="BF178" i="4"/>
  <c r="BF180" i="4"/>
  <c r="BF181" i="4"/>
  <c r="BF182" i="4"/>
  <c r="BF184" i="4"/>
  <c r="BF186" i="4"/>
  <c r="BF191" i="4"/>
  <c r="F33" i="2"/>
  <c r="AZ95" i="1" s="1"/>
  <c r="F33" i="3"/>
  <c r="AZ96" i="1" s="1"/>
  <c r="F33" i="4"/>
  <c r="AZ97" i="1" s="1"/>
  <c r="F37" i="2"/>
  <c r="BD95" i="1" s="1"/>
  <c r="J33" i="3"/>
  <c r="AV96" i="1" s="1"/>
  <c r="F35" i="3"/>
  <c r="BB96" i="1" s="1"/>
  <c r="F36" i="4"/>
  <c r="BC97" i="1" s="1"/>
  <c r="J33" i="4"/>
  <c r="AV97" i="1" s="1"/>
  <c r="F35" i="4"/>
  <c r="BB97" i="1" s="1"/>
  <c r="J33" i="2"/>
  <c r="AV95" i="1" s="1"/>
  <c r="F36" i="2"/>
  <c r="BC95" i="1" s="1"/>
  <c r="F36" i="3"/>
  <c r="BC96" i="1" s="1"/>
  <c r="F37" i="4"/>
  <c r="BD97" i="1" s="1"/>
  <c r="F35" i="2"/>
  <c r="BB95" i="1" s="1"/>
  <c r="F37" i="3"/>
  <c r="BD96" i="1" s="1"/>
  <c r="P123" i="4" l="1"/>
  <c r="P122" i="4"/>
  <c r="AU97" i="1"/>
  <c r="T123" i="4"/>
  <c r="T122" i="4" s="1"/>
  <c r="R123" i="4"/>
  <c r="R122" i="4"/>
  <c r="T121" i="3"/>
  <c r="T120" i="3" s="1"/>
  <c r="P121" i="3"/>
  <c r="P120" i="3" s="1"/>
  <c r="AU96" i="1" s="1"/>
  <c r="R121" i="2"/>
  <c r="R120" i="2"/>
  <c r="BK121" i="2"/>
  <c r="J121" i="2" s="1"/>
  <c r="J97" i="2" s="1"/>
  <c r="BK121" i="3"/>
  <c r="J121" i="3"/>
  <c r="J97" i="3" s="1"/>
  <c r="BK123" i="4"/>
  <c r="J123" i="4" s="1"/>
  <c r="J97" i="4" s="1"/>
  <c r="F34" i="3"/>
  <c r="BA96" i="1" s="1"/>
  <c r="J34" i="4"/>
  <c r="AW97" i="1" s="1"/>
  <c r="AT97" i="1" s="1"/>
  <c r="BC94" i="1"/>
  <c r="W32" i="1" s="1"/>
  <c r="F34" i="4"/>
  <c r="BA97" i="1" s="1"/>
  <c r="F34" i="2"/>
  <c r="BA95" i="1" s="1"/>
  <c r="BB94" i="1"/>
  <c r="W31" i="1" s="1"/>
  <c r="J34" i="2"/>
  <c r="AW95" i="1" s="1"/>
  <c r="AT95" i="1" s="1"/>
  <c r="AZ94" i="1"/>
  <c r="AV94" i="1" s="1"/>
  <c r="AK29" i="1" s="1"/>
  <c r="BD94" i="1"/>
  <c r="W33" i="1" s="1"/>
  <c r="J34" i="3"/>
  <c r="AW96" i="1" s="1"/>
  <c r="AT96" i="1" s="1"/>
  <c r="BK122" i="4" l="1"/>
  <c r="J122" i="4" s="1"/>
  <c r="J30" i="4" s="1"/>
  <c r="AG97" i="1" s="1"/>
  <c r="AN97" i="1" s="1"/>
  <c r="BK120" i="2"/>
  <c r="J120" i="2" s="1"/>
  <c r="J96" i="2" s="1"/>
  <c r="BK120" i="3"/>
  <c r="J120" i="3" s="1"/>
  <c r="J96" i="3" s="1"/>
  <c r="AU94" i="1"/>
  <c r="BA94" i="1"/>
  <c r="AW94" i="1" s="1"/>
  <c r="AK30" i="1" s="1"/>
  <c r="AX94" i="1"/>
  <c r="W29" i="1"/>
  <c r="AY94" i="1"/>
  <c r="J96" i="4" l="1"/>
  <c r="J39" i="4"/>
  <c r="W30" i="1"/>
  <c r="J30" i="3"/>
  <c r="AG96" i="1" s="1"/>
  <c r="AN96" i="1" s="1"/>
  <c r="J30" i="2"/>
  <c r="AG95" i="1" s="1"/>
  <c r="AN95" i="1" s="1"/>
  <c r="AT94" i="1"/>
  <c r="J39" i="2" l="1"/>
  <c r="J39" i="3"/>
  <c r="AG94" i="1"/>
  <c r="AN94" i="1" s="1"/>
  <c r="AK26" i="1" l="1"/>
  <c r="AK35" i="1" s="1"/>
</calcChain>
</file>

<file path=xl/sharedStrings.xml><?xml version="1.0" encoding="utf-8"?>
<sst xmlns="http://schemas.openxmlformats.org/spreadsheetml/2006/main" count="2261" uniqueCount="503">
  <si>
    <t>Export Komplet</t>
  </si>
  <si>
    <t/>
  </si>
  <si>
    <t>2.0</t>
  </si>
  <si>
    <t>False</t>
  </si>
  <si>
    <t>{60a0d8b2-895b-4d4c-8cef-1dc436504c10}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</si>
  <si>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</si>
  <si>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</si>
  <si>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</si>
  <si>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</si>
  <si>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</si>
  <si>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</si>
  <si>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2021/05</t>
  </si>
  <si>
    <t>Stavba:</t>
  </si>
  <si>
    <t>JKSO:</t>
  </si>
  <si>
    <t>KS:</t>
  </si>
  <si>
    <t>Miesto:</t>
  </si>
  <si>
    <t xml:space="preserve"> </t>
  </si>
  <si>
    <t>Dátum: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</si>
  <si>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</si>
  <si>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</si>
  <si>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</si>
  <si>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</si>
  <si>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</si>
  <si>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</si>
  <si>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</si>
  <si>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</si>
  <si>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</si>
  <si>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</si>
  <si>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</si>
  <si>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</si>
  <si>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</si>
  <si>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</si>
  <si>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</si>
  <si>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</si>
  <si>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</si>
  <si>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</si>
  <si>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</si>
  <si>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</si>
  <si>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</si>
  <si>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</si>
  <si>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</si>
  <si>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</si>
  <si>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</si>
  <si>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</si>
  <si>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</si>
  <si>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</si>
  <si>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</si>
  <si>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</si>
  <si>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</si>
  <si>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</si>
  <si>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</si>
  <si>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</si>
  <si>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</si>
  <si>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</si>
  <si>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</si>
  <si>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</si>
  <si>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</si>
  <si>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</si>
  <si>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</si>
  <si>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</si>
  <si>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</si>
  <si>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</si>
  <si>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</si>
  <si>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</si>
  <si>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</si>
  <si>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</si>
  <si>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</si>
  <si>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</si>
  <si>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</si>
  <si>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</si>
  <si>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</si>
  <si>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</si>
  <si>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</si>
  <si>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Verejné osvetlenie</t>
  </si>
  <si>
    <t>STA</t>
  </si>
  <si>
    <t>1</t>
  </si>
  <si>
    <t>{4ddff265-7942-4fbe-9040-fdf17d623979}</t>
  </si>
  <si>
    <t>02</t>
  </si>
  <si>
    <t>SO 02 Optimalizácia RVO</t>
  </si>
  <si>
    <t>{5f865307-f9b3-4697-90ce-a6af662ae238}</t>
  </si>
  <si>
    <t>03</t>
  </si>
  <si>
    <t>SO 03 Výmena vzdušného vedenia</t>
  </si>
  <si>
    <t>{e736f8e8-afe3-4e4e-8c65-6af174513bff}</t>
  </si>
  <si>
    <t>KRYCÍ LIST ROZPOČTU</t>
  </si>
  <si>
    <t>Objekt:</t>
  </si>
  <si>
    <t>01 - SO 01 Verejné osvetlenie</t>
  </si>
  <si>
    <t>REKAPITULÁCIA ROZPOČTU</t>
  </si>
  <si>
    <t>Kód dielu - Popis</t>
  </si>
  <si>
    <t>Cena celkom [EUR]</t>
  </si>
  <si>
    <t>Náklady z rozpočtu</t>
  </si>
  <si>
    <t>-1</t>
  </si>
  <si>
    <t>M - Výmena pôvodných svietidiel za LED</t>
  </si>
  <si>
    <t xml:space="preserve">    21-M - Elektromontáže</t>
  </si>
  <si>
    <t xml:space="preserve">    27-M - Demontáž</t>
  </si>
  <si>
    <t>OST -  Ostatné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</si>
  <si>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</si>
  <si>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</si>
  <si>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</si>
  <si>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</si>
  <si>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</si>
  <si>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</si>
  <si>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</si>
  <si>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</si>
  <si>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</si>
  <si>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</si>
  <si>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</si>
  <si>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</si>
  <si>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M</t>
  </si>
  <si>
    <t>Výmena pôvodných svietidiel za LED</t>
  </si>
  <si>
    <t>3</t>
  </si>
  <si>
    <t>ROZPOCET</t>
  </si>
  <si>
    <t>21-M</t>
  </si>
  <si>
    <t>Elektromontáže</t>
  </si>
  <si>
    <t>K</t>
  </si>
  <si>
    <t>210040201</t>
  </si>
  <si>
    <t>Montáž výložníka na stĺp</t>
  </si>
  <si>
    <t>ks</t>
  </si>
  <si>
    <t>64</t>
  </si>
  <si>
    <t>2</t>
  </si>
  <si>
    <t>1754371566</t>
  </si>
  <si>
    <t>24</t>
  </si>
  <si>
    <t>3090114000D</t>
  </si>
  <si>
    <t>Výložník V-BS 500/60</t>
  </si>
  <si>
    <t>128</t>
  </si>
  <si>
    <t>-570999959</t>
  </si>
  <si>
    <t>3090114000E</t>
  </si>
  <si>
    <t>Výložník V-BS 1000/60</t>
  </si>
  <si>
    <t>1733014897</t>
  </si>
  <si>
    <t>210050721</t>
  </si>
  <si>
    <t>Prúdový spoj svorkou do 50mm2</t>
  </si>
  <si>
    <t>1836021237</t>
  </si>
  <si>
    <t>4</t>
  </si>
  <si>
    <t>3117021500C</t>
  </si>
  <si>
    <t>Svorka UNI/SLIW</t>
  </si>
  <si>
    <t>609291921</t>
  </si>
  <si>
    <t>5</t>
  </si>
  <si>
    <t>210100251</t>
  </si>
  <si>
    <t>Ukončenie celoplastových káblov páskou do 3x2,5</t>
  </si>
  <si>
    <t>-1720998911</t>
  </si>
  <si>
    <t>6</t>
  </si>
  <si>
    <t>210120021</t>
  </si>
  <si>
    <t>Poistkový komplet zapojenie</t>
  </si>
  <si>
    <t>1204725251</t>
  </si>
  <si>
    <t>7</t>
  </si>
  <si>
    <t>3470350632D</t>
  </si>
  <si>
    <t>Poistkový komplet na vzdušné vedenie GURO B6770 - 10A</t>
  </si>
  <si>
    <t>-1163048374</t>
  </si>
  <si>
    <t>8</t>
  </si>
  <si>
    <t>210202010</t>
  </si>
  <si>
    <t>Svietidlo montáž</t>
  </si>
  <si>
    <t>249250324</t>
  </si>
  <si>
    <t>9</t>
  </si>
  <si>
    <t>34801486001</t>
  </si>
  <si>
    <t>Svietidlo Philips Unistreet BGP282 LED35 22W</t>
  </si>
  <si>
    <t>2102883939</t>
  </si>
  <si>
    <t>10</t>
  </si>
  <si>
    <t>210810001</t>
  </si>
  <si>
    <t>Silový kábel medený 750 - 1000 V /mm2/ voľne uložený CYKY-CYKYm 750 V 3x1.5</t>
  </si>
  <si>
    <t>m</t>
  </si>
  <si>
    <t>107044336</t>
  </si>
  <si>
    <t>11</t>
  </si>
  <si>
    <t>3410103400</t>
  </si>
  <si>
    <t>Káble silové s medeným jadrom CYKY-J 3x1,5</t>
  </si>
  <si>
    <t>-1041799696</t>
  </si>
  <si>
    <t>26</t>
  </si>
  <si>
    <t>PM</t>
  </si>
  <si>
    <t>Podružný materiál</t>
  </si>
  <si>
    <t>%</t>
  </si>
  <si>
    <t>392891615</t>
  </si>
  <si>
    <t>27</t>
  </si>
  <si>
    <t>PPV</t>
  </si>
  <si>
    <t>Podiel pridružených výkonov</t>
  </si>
  <si>
    <t>-978624860</t>
  </si>
  <si>
    <t>27-M</t>
  </si>
  <si>
    <t>Demontáž</t>
  </si>
  <si>
    <t>15</t>
  </si>
  <si>
    <t>210202010.1</t>
  </si>
  <si>
    <t xml:space="preserve">Demontáž svietidla </t>
  </si>
  <si>
    <t>-493407383</t>
  </si>
  <si>
    <t>16</t>
  </si>
  <si>
    <t>210204102</t>
  </si>
  <si>
    <t>Demontáž výložníka</t>
  </si>
  <si>
    <t>-1810735557</t>
  </si>
  <si>
    <t>18</t>
  </si>
  <si>
    <t>219819008</t>
  </si>
  <si>
    <t xml:space="preserve">Odpojenie vodiča </t>
  </si>
  <si>
    <t>-1758127487</t>
  </si>
  <si>
    <t>OST</t>
  </si>
  <si>
    <t xml:space="preserve"> Ostatné</t>
  </si>
  <si>
    <t>19</t>
  </si>
  <si>
    <t>HZS000111</t>
  </si>
  <si>
    <t>Montážna plošina MP16</t>
  </si>
  <si>
    <t>hod</t>
  </si>
  <si>
    <t>512</t>
  </si>
  <si>
    <t>345546684</t>
  </si>
  <si>
    <t>HZS000112</t>
  </si>
  <si>
    <t>Doprava</t>
  </si>
  <si>
    <t>kpl</t>
  </si>
  <si>
    <t>-26038084</t>
  </si>
  <si>
    <t>21</t>
  </si>
  <si>
    <t>HZS000113</t>
  </si>
  <si>
    <t>Inžinierska činnosť</t>
  </si>
  <si>
    <t>1689536981</t>
  </si>
  <si>
    <t>02 - SO 02 Optimalizácia RVO</t>
  </si>
  <si>
    <t>M -  Práce a dodávky M</t>
  </si>
  <si>
    <t xml:space="preserve">    21-M -  Elektromontáže</t>
  </si>
  <si>
    <t xml:space="preserve">    46-M -  Zemné práce pri extr.mont.prácach</t>
  </si>
  <si>
    <t xml:space="preserve"> Práce a dodávky M</t>
  </si>
  <si>
    <t xml:space="preserve"> Elektromontáže</t>
  </si>
  <si>
    <t>210010124</t>
  </si>
  <si>
    <t>Rúrka ochranná z PE, novoduru, do D 80 mm, uložená voľne, vnútorná</t>
  </si>
  <si>
    <t>1336952404</t>
  </si>
  <si>
    <t>2861052300</t>
  </si>
  <si>
    <t>Kopoflex 50</t>
  </si>
  <si>
    <t xml:space="preserve">m    </t>
  </si>
  <si>
    <t>-1333897946</t>
  </si>
  <si>
    <t>2861100100</t>
  </si>
  <si>
    <t>UPRM 63</t>
  </si>
  <si>
    <t>-833300411</t>
  </si>
  <si>
    <t>3450000861</t>
  </si>
  <si>
    <t>Upevňovacia páska COT 37 (B 206)</t>
  </si>
  <si>
    <t>-177645752</t>
  </si>
  <si>
    <t>3450000862</t>
  </si>
  <si>
    <t>Spona pásky COT 36 (S 256)</t>
  </si>
  <si>
    <t>-302231442</t>
  </si>
  <si>
    <t>210100252</t>
  </si>
  <si>
    <t>Ukončenie celoplastových káblov zmrašť. záklopkou alebo páskou do 4 x 25 mm2</t>
  </si>
  <si>
    <t>-792491812</t>
  </si>
  <si>
    <t>2830165500</t>
  </si>
  <si>
    <t>Zmršťovacia káblová koncovka 4 x 6 - 4 x 25 mm2  typ:  SKR4 38/11</t>
  </si>
  <si>
    <t>251574490</t>
  </si>
  <si>
    <t>210120131</t>
  </si>
  <si>
    <t>Poistková skriňa liatinová alebo plechová na stožiar, do 3 x 100 A</t>
  </si>
  <si>
    <t>-1062324390</t>
  </si>
  <si>
    <t>3570329300</t>
  </si>
  <si>
    <t>Skriňa SPP, vr. istenia a upevnenia</t>
  </si>
  <si>
    <t>-394572794</t>
  </si>
  <si>
    <t>210191541</t>
  </si>
  <si>
    <t>Montáž pilierového rozvádzača bez základu, zapojenie vodičov. PRIS</t>
  </si>
  <si>
    <t>356102392</t>
  </si>
  <si>
    <t>3570317200</t>
  </si>
  <si>
    <t>Rozvádzač RVO</t>
  </si>
  <si>
    <t>567763463</t>
  </si>
  <si>
    <t>12</t>
  </si>
  <si>
    <t>210220021</t>
  </si>
  <si>
    <t>Uzemňovacie vedenie v zemi včít. svoriek, prepojenia, izolácie spojov FeZn do 120 mm2</t>
  </si>
  <si>
    <t>-907183239</t>
  </si>
  <si>
    <t>13</t>
  </si>
  <si>
    <t>3544112000</t>
  </si>
  <si>
    <t>Páska uzemňovacia 30x4 mm</t>
  </si>
  <si>
    <t>kg</t>
  </si>
  <si>
    <t>1269061519</t>
  </si>
  <si>
    <t>14</t>
  </si>
  <si>
    <t>210220022.1</t>
  </si>
  <si>
    <t>Uzemňovacie vedenie v zemi včít. svoriek, prepojenia, izolácie spojov FeZn D 8 - 10 mm</t>
  </si>
  <si>
    <t>1404578248</t>
  </si>
  <si>
    <t>1561523500.1</t>
  </si>
  <si>
    <t>Drôt tahaný nepatentovaný z neušlachtilých ocelí pozinkovaný mäkký ozn. STN 11 343 podla EN S195T D 8.00mm</t>
  </si>
  <si>
    <t>1417767877</t>
  </si>
  <si>
    <t>210220301</t>
  </si>
  <si>
    <t xml:space="preserve">Bleskozvodová svorka </t>
  </si>
  <si>
    <t>1266401866</t>
  </si>
  <si>
    <t>17</t>
  </si>
  <si>
    <t>3540406800</t>
  </si>
  <si>
    <t>HR-Svorka SJ 02</t>
  </si>
  <si>
    <t>-1480419821</t>
  </si>
  <si>
    <t>3540406300</t>
  </si>
  <si>
    <t>HR - Svorka SP 1</t>
  </si>
  <si>
    <t>-1004592534</t>
  </si>
  <si>
    <t>3540406801</t>
  </si>
  <si>
    <t>HR-Svorka SS</t>
  </si>
  <si>
    <t>1114863224</t>
  </si>
  <si>
    <t>3540406801A</t>
  </si>
  <si>
    <t>HR-Svorka SZ</t>
  </si>
  <si>
    <t>975082270</t>
  </si>
  <si>
    <t>210220361</t>
  </si>
  <si>
    <t>Tyčový uzemňovač zarazený do zeme a pripoj.vedenie do 2 m</t>
  </si>
  <si>
    <t>-1352081522</t>
  </si>
  <si>
    <t>22</t>
  </si>
  <si>
    <t>3540501100</t>
  </si>
  <si>
    <t>HR-Zemniaca tyc ZT 2m</t>
  </si>
  <si>
    <t>2083669723</t>
  </si>
  <si>
    <t>23</t>
  </si>
  <si>
    <t>210901070</t>
  </si>
  <si>
    <t>Silový kábel hliníkový 750-1000 V (v mm2) voľne uložený "Solidal" AYKY 1 kV 4x25</t>
  </si>
  <si>
    <t>724347378</t>
  </si>
  <si>
    <t>3410205800</t>
  </si>
  <si>
    <t>Kábel silový s hliníkovým jadrom AYKY-J 4x25</t>
  </si>
  <si>
    <t>-1043270122</t>
  </si>
  <si>
    <t>25</t>
  </si>
  <si>
    <t>210950201</t>
  </si>
  <si>
    <t>Príplatok na zaťahovanie káblov, váha kábla do 0.75 kg</t>
  </si>
  <si>
    <t>1847964380</t>
  </si>
  <si>
    <t>46-M</t>
  </si>
  <si>
    <t xml:space="preserve"> Zemné práce pri extr.mont.prácach</t>
  </si>
  <si>
    <t>460050602</t>
  </si>
  <si>
    <t>Výkop jamy pre stožiar, bet.základ, kotvu, príp. iné zar.,(vč.čerp.vody), ručný ,v zemine tr. 3 - 4</t>
  </si>
  <si>
    <t>m3</t>
  </si>
  <si>
    <t>667037832</t>
  </si>
  <si>
    <t>460120002</t>
  </si>
  <si>
    <t>Zásyp jamy so zhutnením a s úpravou povrchu, zemina triedy 3 - 4</t>
  </si>
  <si>
    <t>-1418710091</t>
  </si>
  <si>
    <t>28</t>
  </si>
  <si>
    <t>460200164.S</t>
  </si>
  <si>
    <t>Hĺbenie káblovej ryhy 35 cm širokej a 80 cm hlbokej, v zemine triedy 4</t>
  </si>
  <si>
    <t>1913367267</t>
  </si>
  <si>
    <t>29</t>
  </si>
  <si>
    <t>460490012</t>
  </si>
  <si>
    <t>Rozvinutie a uloženie výstražnej fólie z PVC do ryhy, šírka 33 cm</t>
  </si>
  <si>
    <t>-838088783</t>
  </si>
  <si>
    <t>30</t>
  </si>
  <si>
    <t>2830002000</t>
  </si>
  <si>
    <t>Fólia červená v m</t>
  </si>
  <si>
    <t>-1619580887</t>
  </si>
  <si>
    <t>31</t>
  </si>
  <si>
    <t>460560164.S</t>
  </si>
  <si>
    <t>Ručný zásyp nezap. káblovej ryhy bez zhutn. zeminy, 35 cm širokej, 80 cm hlbokej v zemine tr. 4</t>
  </si>
  <si>
    <t>-1556230495</t>
  </si>
  <si>
    <t>32</t>
  </si>
  <si>
    <t>460620014.S</t>
  </si>
  <si>
    <t>Proviz. úprava terénu v zemine tr. 4, aby nerovnosti terénu neboli väčšie ako 2 cm od vodor.hladiny</t>
  </si>
  <si>
    <t>m2</t>
  </si>
  <si>
    <t>1836101295</t>
  </si>
  <si>
    <t>33</t>
  </si>
  <si>
    <t>908455783</t>
  </si>
  <si>
    <t>34</t>
  </si>
  <si>
    <t>-1078925044</t>
  </si>
  <si>
    <t>35</t>
  </si>
  <si>
    <t>HZS000113.1</t>
  </si>
  <si>
    <t>Zabezpečenie pracoviska</t>
  </si>
  <si>
    <t>-212433677</t>
  </si>
  <si>
    <t>36</t>
  </si>
  <si>
    <t>HZS000113.2</t>
  </si>
  <si>
    <t>Revízia</t>
  </si>
  <si>
    <t>-1010287248</t>
  </si>
  <si>
    <t>37</t>
  </si>
  <si>
    <t>HZS000114</t>
  </si>
  <si>
    <t>Demontážne práce RVO</t>
  </si>
  <si>
    <t>-642666481</t>
  </si>
  <si>
    <t>03 - SO 03 Výmena vzdušného vedenia</t>
  </si>
  <si>
    <t>M - Práce a montáže</t>
  </si>
  <si>
    <t xml:space="preserve">    21-M-B - Elektromontáže - Zvodiče prepätia</t>
  </si>
  <si>
    <t xml:space="preserve">      46-M -  Zemné práce pri extr.mont.prácach</t>
  </si>
  <si>
    <t>Práce a montáže</t>
  </si>
  <si>
    <t>210040363</t>
  </si>
  <si>
    <t>Montáž vodiča zväzkového NFA2X 4x25 mm2 vrátane rozvinutia, nahodenia, napnutia nosného lana a vyregulovania</t>
  </si>
  <si>
    <t>-1883343633</t>
  </si>
  <si>
    <t>3450000750</t>
  </si>
  <si>
    <t>Vodič zväzkový NFA2X 4X25 mm2</t>
  </si>
  <si>
    <t>1462013990</t>
  </si>
  <si>
    <t>210040374-A</t>
  </si>
  <si>
    <t>Záves A - Kotevný záves priebežný - montáž</t>
  </si>
  <si>
    <t>127663681</t>
  </si>
  <si>
    <t>3544199792</t>
  </si>
  <si>
    <t>Kotevný hák SOT 29</t>
  </si>
  <si>
    <t>-1182461561</t>
  </si>
  <si>
    <t>3544199792.1</t>
  </si>
  <si>
    <t>654929722</t>
  </si>
  <si>
    <t>3544199792.2</t>
  </si>
  <si>
    <t>-916936983</t>
  </si>
  <si>
    <t>3544199643.1</t>
  </si>
  <si>
    <t>Kotevná svorka SO 158.1</t>
  </si>
  <si>
    <t>-328698660</t>
  </si>
  <si>
    <t>210040374-C</t>
  </si>
  <si>
    <t>Záves C - Odbočenie z priebežnej siete - montáž</t>
  </si>
  <si>
    <t>1851435528</t>
  </si>
  <si>
    <t>565792391</t>
  </si>
  <si>
    <t>-299987824</t>
  </si>
  <si>
    <t>445279342</t>
  </si>
  <si>
    <t>-982211590</t>
  </si>
  <si>
    <t>3450001040</t>
  </si>
  <si>
    <t>Svorka prúdová SL 11.118</t>
  </si>
  <si>
    <t>380843531</t>
  </si>
  <si>
    <t>210040374-E</t>
  </si>
  <si>
    <t>Záves E - Nosný záves priebežný - montáž</t>
  </si>
  <si>
    <t>-442626050</t>
  </si>
  <si>
    <t>2019871810</t>
  </si>
  <si>
    <t>306016401</t>
  </si>
  <si>
    <t>-514757824</t>
  </si>
  <si>
    <t>3450000941</t>
  </si>
  <si>
    <t>Svorka nosná SO 130</t>
  </si>
  <si>
    <t>1097213405</t>
  </si>
  <si>
    <t>210040372.3</t>
  </si>
  <si>
    <t>Záves F - Polokotevný záves koncový - montáž</t>
  </si>
  <si>
    <t>-364096594</t>
  </si>
  <si>
    <t>972233181</t>
  </si>
  <si>
    <t>-675869591</t>
  </si>
  <si>
    <t>1667120770</t>
  </si>
  <si>
    <t>-1273118823</t>
  </si>
  <si>
    <t>210010124.2</t>
  </si>
  <si>
    <t>Rúrka ochranná z PE, novoduru ap., uložená voľne vnútorná do D 80 mm</t>
  </si>
  <si>
    <t>-1154869886</t>
  </si>
  <si>
    <t>2861106700</t>
  </si>
  <si>
    <t>I-Trubka UPRM 63 TURBO L=3m</t>
  </si>
  <si>
    <t>1161864334</t>
  </si>
  <si>
    <t>210040374-G</t>
  </si>
  <si>
    <t>Záves G - Polokotevný záves koncový - montáž</t>
  </si>
  <si>
    <t>-1605804807</t>
  </si>
  <si>
    <t>1475345967</t>
  </si>
  <si>
    <t>-661482491</t>
  </si>
  <si>
    <t>-74854001</t>
  </si>
  <si>
    <t>-196561838</t>
  </si>
  <si>
    <t>3544199643.2</t>
  </si>
  <si>
    <t>Izolačná koncovka PK 553</t>
  </si>
  <si>
    <t>-357783996</t>
  </si>
  <si>
    <t>3544199643.3</t>
  </si>
  <si>
    <t>Dištančná spona SO 79.1</t>
  </si>
  <si>
    <t>-1332950680</t>
  </si>
  <si>
    <t>16835067</t>
  </si>
  <si>
    <t>Svorka SLIW 52</t>
  </si>
  <si>
    <t>-1717196931</t>
  </si>
  <si>
    <t>911684744</t>
  </si>
  <si>
    <t>Skriňa SPP2/100, PN00 16A, vr. upevnenia</t>
  </si>
  <si>
    <t>-1568463228</t>
  </si>
  <si>
    <t>21-M-B</t>
  </si>
  <si>
    <t>Elektromontáže - Zvodiče prepätia</t>
  </si>
  <si>
    <t>41</t>
  </si>
  <si>
    <t>-1585959750</t>
  </si>
  <si>
    <t>42</t>
  </si>
  <si>
    <t>237438615</t>
  </si>
  <si>
    <t>43</t>
  </si>
  <si>
    <t>210050721.1</t>
  </si>
  <si>
    <t>Montáž svorky prepichovacej</t>
  </si>
  <si>
    <t>221029925</t>
  </si>
  <si>
    <t>44</t>
  </si>
  <si>
    <t>3117021500D</t>
  </si>
  <si>
    <t>Svorka SE 45.1</t>
  </si>
  <si>
    <t>72860049</t>
  </si>
  <si>
    <t>45</t>
  </si>
  <si>
    <t>210040389</t>
  </si>
  <si>
    <t>-342384643</t>
  </si>
  <si>
    <t>46</t>
  </si>
  <si>
    <t>354310037300</t>
  </si>
  <si>
    <t>704646451</t>
  </si>
  <si>
    <t>47</t>
  </si>
  <si>
    <t>210050721A</t>
  </si>
  <si>
    <t>-965472665</t>
  </si>
  <si>
    <t>48</t>
  </si>
  <si>
    <t>3543116100</t>
  </si>
  <si>
    <t>Svorka UNI 50</t>
  </si>
  <si>
    <t>1489683909</t>
  </si>
  <si>
    <t>49</t>
  </si>
  <si>
    <t>Uzemňovacie vedenie v zemi FeZn vrátane izolácie spojov O 10 mm</t>
  </si>
  <si>
    <t>1685660912</t>
  </si>
  <si>
    <t>50</t>
  </si>
  <si>
    <t>1561523500</t>
  </si>
  <si>
    <t>-1032905566</t>
  </si>
  <si>
    <t>51</t>
  </si>
  <si>
    <t>210220240</t>
  </si>
  <si>
    <t>41931310</t>
  </si>
  <si>
    <t>52</t>
  </si>
  <si>
    <t>1137006227</t>
  </si>
  <si>
    <t>53</t>
  </si>
  <si>
    <t>-619077876</t>
  </si>
  <si>
    <t>54</t>
  </si>
  <si>
    <t>-1232226798</t>
  </si>
  <si>
    <t>55</t>
  </si>
  <si>
    <t>1024540994</t>
  </si>
  <si>
    <t>56</t>
  </si>
  <si>
    <t>1083150209</t>
  </si>
  <si>
    <t>57</t>
  </si>
  <si>
    <t>210220260</t>
  </si>
  <si>
    <t>Ochranná lišta drevená alebo z umelej hmoty, dĺžka do 2m</t>
  </si>
  <si>
    <t>1766233235</t>
  </si>
  <si>
    <t>58</t>
  </si>
  <si>
    <t>354410053400</t>
  </si>
  <si>
    <t>Lišta ochr. zem. zvodu</t>
  </si>
  <si>
    <t>-1217476262</t>
  </si>
  <si>
    <t>59</t>
  </si>
  <si>
    <t>210902162</t>
  </si>
  <si>
    <t>Vodič hliníkový silový uložený pevne 1-AYY 0,6/1 kV 1x50</t>
  </si>
  <si>
    <t>-318927093</t>
  </si>
  <si>
    <t>60</t>
  </si>
  <si>
    <t>341110027700</t>
  </si>
  <si>
    <t>Vodič hliníkový 1-AYY 1x50 mm2 zelenožltý</t>
  </si>
  <si>
    <t>986556919</t>
  </si>
  <si>
    <t>61</t>
  </si>
  <si>
    <t>HZS000111.1</t>
  </si>
  <si>
    <t>Montážna plošina MP 16 - pripojenie zvodičov</t>
  </si>
  <si>
    <t>-1882323760</t>
  </si>
  <si>
    <t>62</t>
  </si>
  <si>
    <t>Hĺbenie káblovej ryhy ručne 35 cm širokej a 80 cm hlbokej, v zemine triedy 4</t>
  </si>
  <si>
    <t>560107235</t>
  </si>
  <si>
    <t>63</t>
  </si>
  <si>
    <t>2071092742</t>
  </si>
  <si>
    <t>-1126651772</t>
  </si>
  <si>
    <t>210040367</t>
  </si>
  <si>
    <t>Demontáž káblového vedenia do 70mm2</t>
  </si>
  <si>
    <t>km</t>
  </si>
  <si>
    <t>-948912468</t>
  </si>
  <si>
    <t>38</t>
  </si>
  <si>
    <t>-1926925540</t>
  </si>
  <si>
    <t>39</t>
  </si>
  <si>
    <t>Náklady na ubytovanie a dopravu</t>
  </si>
  <si>
    <t>262144</t>
  </si>
  <si>
    <t>-2063540863</t>
  </si>
  <si>
    <t>40</t>
  </si>
  <si>
    <t>810576015</t>
  </si>
  <si>
    <t>BAHAU s.r.o., Solivarská 6477/71, 080 05 Prešov</t>
  </si>
  <si>
    <t>Obec Jesenské</t>
  </si>
  <si>
    <t>Montáž obmedzovača prepätia LVA-280B-BS (pre izolované vedenia)</t>
  </si>
  <si>
    <t>Obmedzovač LVA-280B-BS IZ. svorka 16-120</t>
  </si>
  <si>
    <t>Energetické zefektívnenie - Rekonštrukcia verejného osvetlenia vedľajších ulíc v obci Jesenské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</si>
</sst>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2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Border="1" applyAlignment="1">
      <alignment vertical="center"/>
    </xf>
    <xf numFmtId="166" fontId="15" fillId="0" borderId="0" xfId="0" applyNumberFormat="1" applyFont="1" applyBorder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Border="1" applyAlignment="1">
      <alignment vertical="center"/>
    </xf>
    <xf numFmtId="166" fontId="24" fillId="0" borderId="0" xfId="0" applyNumberFormat="1" applyFont="1" applyBorder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0" fillId="0" borderId="0" xfId="0" applyProtection="1"/>
    <xf numFmtId="0" fontId="25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7" fontId="19" fillId="0" borderId="0" xfId="0" applyNumberFormat="1" applyFont="1" applyAlignment="1"/>
    <xf numFmtId="166" fontId="27" fillId="0" borderId="12" xfId="0" applyNumberFormat="1" applyFont="1" applyBorder="1" applyAlignment="1"/>
    <xf numFmtId="166" fontId="27" fillId="0" borderId="13" xfId="0" applyNumberFormat="1" applyFont="1" applyBorder="1" applyAlignment="1"/>
    <xf numFmtId="167" fontId="28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center" vertical="center"/>
    </xf>
    <xf numFmtId="166" fontId="18" fillId="0" borderId="0" xfId="0" applyNumberFormat="1" applyFont="1" applyBorder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167" fontId="0" fillId="0" borderId="0" xfId="0" applyNumberFormat="1" applyFon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ont="1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AD10" sqref="AD10"/>
    </sheetView>
  </sheetViews>
  <sheetFormatPr defaultRowHeight="10.199999999999999"/>
  <cols>
    <col min="1" max="1" width="8.28515625" style="1" customWidth="1"/>
    <col min="2" max="2" width="1.7109375" style="1" customWidth="1"/>
    <col min="3" max="3" width="4.140625" style="1" customWidth="1"/>
    <col min="4" max="33" width="2.7109375" style="1" customWidth="1"/>
    <col min="34" max="34" width="3.28515625" style="1" customWidth="1"/>
    <col min="35" max="35" width="31.7109375" style="1" customWidth="1"/>
    <col min="36" max="37" width="2.42578125" style="1" customWidth="1"/>
    <col min="38" max="38" width="8.28515625" style="1" customWidth="1"/>
    <col min="39" max="39" width="3.28515625" style="1" customWidth="1"/>
    <col min="40" max="40" width="13.28515625" style="1" customWidth="1"/>
    <col min="41" max="41" width="7.42578125" style="1" customWidth="1"/>
    <col min="42" max="42" width="4.140625" style="1" customWidth="1"/>
    <col min="43" max="43" width="15.7109375" style="1" hidden="1" customWidth="1"/>
    <col min="44" max="44" width="13.7109375" style="1" customWidth="1"/>
    <col min="45" max="47" width="25.85546875" style="1" hidden="1" customWidth="1"/>
    <col min="48" max="49" width="21.7109375" style="1" hidden="1" customWidth="1"/>
    <col min="50" max="51" width="25" style="1" hidden="1" customWidth="1"/>
    <col min="52" max="52" width="21.7109375" style="1" hidden="1" customWidth="1"/>
    <col min="53" max="53" width="19.140625" style="1" hidden="1" customWidth="1"/>
    <col min="54" max="54" width="25" style="1" hidden="1" customWidth="1"/>
    <col min="55" max="55" width="21.7109375" style="1" hidden="1" customWidth="1"/>
    <col min="56" max="56" width="19.140625" style="1" hidden="1" customWidth="1"/>
    <col min="57" max="57" width="66.42578125" style="1" customWidth="1"/>
    <col min="71" max="91" width="9.28515625" style="1" hidden="1"/>
  </cols>
  <sheetData>
    <row r="1" spans="1:74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s="1" customFormat="1" ht="36.9" customHeight="1">
      <c r="AR2" s="186" t="s">
        <v>5</v>
      </c>
      <c r="AS2" s="167"/>
      <c r="AT2" s="167"/>
      <c r="AU2" s="167"/>
      <c r="AV2" s="167"/>
      <c r="AW2" s="167"/>
      <c r="AX2" s="167"/>
      <c r="AY2" s="167"/>
      <c r="AZ2" s="167"/>
      <c r="BA2" s="167"/>
      <c r="BB2" s="167"/>
      <c r="BC2" s="167"/>
      <c r="BD2" s="167"/>
      <c r="BE2" s="167"/>
      <c r="BS2" s="14" t="s">
        <v>6</v>
      </c>
      <c r="BT2" s="14" t="s">
        <v>7</v>
      </c>
    </row>
    <row r="3" spans="1:74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7</v>
      </c>
    </row>
    <row r="4" spans="1:74" s="1" customFormat="1" ht="24.9" customHeight="1">
      <c r="B4" s="17"/>
      <c r="D4" s="18" t="s">
        <v>8</v>
      </c>
      <c r="AR4" s="17"/>
      <c r="AS4" s="19" t="s">
        <v>9</v>
      </c>
      <c r="BS4" s="14" t="s">
        <v>6</v>
      </c>
    </row>
    <row r="5" spans="1:74" s="1" customFormat="1" ht="12" customHeight="1">
      <c r="B5" s="17"/>
      <c r="D5" s="20" t="s">
        <v>10</v>
      </c>
      <c r="K5" s="166" t="s">
        <v>11</v>
      </c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67"/>
      <c r="Y5" s="167"/>
      <c r="Z5" s="167"/>
      <c r="AA5" s="167"/>
      <c r="AB5" s="167"/>
      <c r="AC5" s="167"/>
      <c r="AD5" s="167"/>
      <c r="AE5" s="167"/>
      <c r="AF5" s="167"/>
      <c r="AG5" s="167"/>
      <c r="AH5" s="167"/>
      <c r="AI5" s="167"/>
      <c r="AJ5" s="167"/>
      <c r="AK5" s="167"/>
      <c r="AL5" s="167"/>
      <c r="AM5" s="167"/>
      <c r="AN5" s="167"/>
      <c r="AO5" s="167"/>
      <c r="AR5" s="17"/>
      <c r="BS5" s="14" t="s">
        <v>6</v>
      </c>
    </row>
    <row r="6" spans="1:74" s="1" customFormat="1" ht="36.9" customHeight="1">
      <c r="B6" s="17"/>
      <c r="D6" s="22" t="s">
        <v>12</v>
      </c>
      <c r="K6" s="168" t="s">
        <v>502</v>
      </c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167"/>
      <c r="AI6" s="167"/>
      <c r="AJ6" s="167"/>
      <c r="AK6" s="167"/>
      <c r="AL6" s="167"/>
      <c r="AM6" s="167"/>
      <c r="AN6" s="167"/>
      <c r="AO6" s="167"/>
      <c r="AR6" s="17"/>
      <c r="BS6" s="14" t="s">
        <v>6</v>
      </c>
    </row>
    <row r="7" spans="1:74" s="1" customFormat="1" ht="12" customHeight="1">
      <c r="B7" s="17"/>
      <c r="D7" s="23" t="s">
        <v>13</v>
      </c>
      <c r="K7" s="21" t="s">
        <v>1</v>
      </c>
      <c r="AK7" s="23" t="s">
        <v>14</v>
      </c>
      <c r="AN7" s="21" t="s">
        <v>1</v>
      </c>
      <c r="AR7" s="17"/>
      <c r="BS7" s="14" t="s">
        <v>6</v>
      </c>
    </row>
    <row r="8" spans="1:74" s="1" customFormat="1" ht="12" customHeight="1">
      <c r="B8" s="17"/>
      <c r="D8" s="23" t="s">
        <v>15</v>
      </c>
      <c r="K8" s="21" t="s">
        <v>16</v>
      </c>
      <c r="AK8" s="23" t="s">
        <v>17</v>
      </c>
      <c r="AN8" s="165"/>
      <c r="AR8" s="17"/>
      <c r="BS8" s="14" t="s">
        <v>6</v>
      </c>
    </row>
    <row r="9" spans="1:74" s="1" customFormat="1" ht="14.4" customHeight="1">
      <c r="B9" s="17"/>
      <c r="AR9" s="17"/>
      <c r="BS9" s="14" t="s">
        <v>6</v>
      </c>
    </row>
    <row r="10" spans="1:74" s="1" customFormat="1" ht="12" customHeight="1">
      <c r="B10" s="17"/>
      <c r="D10" s="23" t="s">
        <v>18</v>
      </c>
      <c r="AK10" s="23" t="s">
        <v>19</v>
      </c>
      <c r="AN10" s="21" t="s">
        <v>1</v>
      </c>
      <c r="AR10" s="17"/>
      <c r="BS10" s="14" t="s">
        <v>6</v>
      </c>
    </row>
    <row r="11" spans="1:74" s="1" customFormat="1" ht="18.45" customHeight="1">
      <c r="B11" s="17"/>
      <c r="E11" s="21" t="s">
        <v>499</v>
      </c>
      <c r="AK11" s="23" t="s">
        <v>20</v>
      </c>
      <c r="AN11" s="21" t="s">
        <v>1</v>
      </c>
      <c r="AR11" s="17"/>
      <c r="BS11" s="14" t="s">
        <v>6</v>
      </c>
    </row>
    <row r="12" spans="1:74" s="1" customFormat="1" ht="6.9" customHeight="1">
      <c r="B12" s="17"/>
      <c r="AR12" s="17"/>
      <c r="BS12" s="14" t="s">
        <v>6</v>
      </c>
    </row>
    <row r="13" spans="1:74" s="1" customFormat="1" ht="12" customHeight="1">
      <c r="B13" s="17"/>
      <c r="D13" s="23" t="s">
        <v>21</v>
      </c>
      <c r="AK13" s="23" t="s">
        <v>19</v>
      </c>
      <c r="AN13" s="21" t="s">
        <v>1</v>
      </c>
      <c r="AR13" s="17"/>
      <c r="BS13" s="14" t="s">
        <v>6</v>
      </c>
    </row>
    <row r="14" spans="1:74" ht="13.2">
      <c r="B14" s="17"/>
      <c r="E14" s="21" t="s">
        <v>16</v>
      </c>
      <c r="AK14" s="23" t="s">
        <v>20</v>
      </c>
      <c r="AN14" s="21" t="s">
        <v>1</v>
      </c>
      <c r="AR14" s="17"/>
      <c r="BS14" s="14" t="s">
        <v>6</v>
      </c>
    </row>
    <row r="15" spans="1:74" s="1" customFormat="1" ht="6.9" customHeight="1">
      <c r="B15" s="17"/>
      <c r="AR15" s="17"/>
      <c r="BS15" s="14" t="s">
        <v>3</v>
      </c>
    </row>
    <row r="16" spans="1:74" s="1" customFormat="1" ht="12" customHeight="1">
      <c r="B16" s="17"/>
      <c r="D16" s="23" t="s">
        <v>22</v>
      </c>
      <c r="AK16" s="23" t="s">
        <v>19</v>
      </c>
      <c r="AN16" s="21" t="s">
        <v>1</v>
      </c>
      <c r="AR16" s="17"/>
      <c r="BS16" s="14" t="s">
        <v>3</v>
      </c>
    </row>
    <row r="17" spans="1:71" s="1" customFormat="1" ht="18.45" customHeight="1">
      <c r="B17" s="17"/>
      <c r="E17" s="21" t="s">
        <v>498</v>
      </c>
      <c r="AK17" s="23" t="s">
        <v>20</v>
      </c>
      <c r="AN17" s="21" t="s">
        <v>1</v>
      </c>
      <c r="AR17" s="17"/>
      <c r="BS17" s="14" t="s">
        <v>23</v>
      </c>
    </row>
    <row r="18" spans="1:71" s="1" customFormat="1" ht="6.9" customHeight="1">
      <c r="B18" s="17"/>
      <c r="AR18" s="17"/>
      <c r="BS18" s="14" t="s">
        <v>24</v>
      </c>
    </row>
    <row r="19" spans="1:71" s="1" customFormat="1" ht="12" customHeight="1">
      <c r="B19" s="17"/>
      <c r="D19" s="23" t="s">
        <v>25</v>
      </c>
      <c r="AK19" s="23" t="s">
        <v>19</v>
      </c>
      <c r="AN19" s="21" t="s">
        <v>1</v>
      </c>
      <c r="AR19" s="17"/>
      <c r="BS19" s="14" t="s">
        <v>24</v>
      </c>
    </row>
    <row r="20" spans="1:71" s="1" customFormat="1" ht="18.45" customHeight="1">
      <c r="B20" s="17"/>
      <c r="E20" s="21"/>
      <c r="AK20" s="23" t="s">
        <v>20</v>
      </c>
      <c r="AN20" s="21" t="s">
        <v>1</v>
      </c>
      <c r="AR20" s="17"/>
      <c r="BS20" s="14" t="s">
        <v>23</v>
      </c>
    </row>
    <row r="21" spans="1:71" s="1" customFormat="1" ht="6.9" customHeight="1">
      <c r="B21" s="17"/>
      <c r="AR21" s="17"/>
    </row>
    <row r="22" spans="1:71" s="1" customFormat="1" ht="12" customHeight="1">
      <c r="B22" s="17"/>
      <c r="D22" s="23" t="s">
        <v>26</v>
      </c>
      <c r="AR22" s="17"/>
    </row>
    <row r="23" spans="1:71" s="1" customFormat="1" ht="16.5" customHeight="1">
      <c r="B23" s="17"/>
      <c r="E23" s="169" t="s">
        <v>1</v>
      </c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  <c r="W23" s="169"/>
      <c r="X23" s="169"/>
      <c r="Y23" s="169"/>
      <c r="Z23" s="169"/>
      <c r="AA23" s="169"/>
      <c r="AB23" s="169"/>
      <c r="AC23" s="169"/>
      <c r="AD23" s="169"/>
      <c r="AE23" s="169"/>
      <c r="AF23" s="169"/>
      <c r="AG23" s="169"/>
      <c r="AH23" s="169"/>
      <c r="AI23" s="169"/>
      <c r="AJ23" s="169"/>
      <c r="AK23" s="169"/>
      <c r="AL23" s="169"/>
      <c r="AM23" s="169"/>
      <c r="AN23" s="169"/>
      <c r="AR23" s="17"/>
    </row>
    <row r="24" spans="1:71" s="1" customFormat="1" ht="6.9" customHeight="1">
      <c r="B24" s="17"/>
      <c r="AR24" s="17"/>
    </row>
    <row r="25" spans="1:71" s="1" customFormat="1" ht="6.9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1:71" s="2" customFormat="1" ht="25.95" customHeight="1">
      <c r="A26" s="26"/>
      <c r="B26" s="27"/>
      <c r="C26" s="26"/>
      <c r="D26" s="28" t="s">
        <v>27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0">
        <f>ROUND(AG94,2)</f>
        <v>0</v>
      </c>
      <c r="AL26" s="171"/>
      <c r="AM26" s="171"/>
      <c r="AN26" s="171"/>
      <c r="AO26" s="171"/>
      <c r="AP26" s="26"/>
      <c r="AQ26" s="26"/>
      <c r="AR26" s="27"/>
      <c r="BE26" s="26"/>
    </row>
    <row r="27" spans="1:71" s="2" customFormat="1" ht="6.9" customHeight="1">
      <c r="A27" s="26"/>
      <c r="B27" s="27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7"/>
      <c r="BE27" s="26"/>
    </row>
    <row r="28" spans="1:71" s="2" customFormat="1" ht="13.2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172" t="s">
        <v>28</v>
      </c>
      <c r="M28" s="172"/>
      <c r="N28" s="172"/>
      <c r="O28" s="172"/>
      <c r="P28" s="172"/>
      <c r="Q28" s="26"/>
      <c r="R28" s="26"/>
      <c r="S28" s="26"/>
      <c r="T28" s="26"/>
      <c r="U28" s="26"/>
      <c r="V28" s="26"/>
      <c r="W28" s="172" t="s">
        <v>29</v>
      </c>
      <c r="X28" s="172"/>
      <c r="Y28" s="172"/>
      <c r="Z28" s="172"/>
      <c r="AA28" s="172"/>
      <c r="AB28" s="172"/>
      <c r="AC28" s="172"/>
      <c r="AD28" s="172"/>
      <c r="AE28" s="172"/>
      <c r="AF28" s="26"/>
      <c r="AG28" s="26"/>
      <c r="AH28" s="26"/>
      <c r="AI28" s="26"/>
      <c r="AJ28" s="26"/>
      <c r="AK28" s="172" t="s">
        <v>30</v>
      </c>
      <c r="AL28" s="172"/>
      <c r="AM28" s="172"/>
      <c r="AN28" s="172"/>
      <c r="AO28" s="172"/>
      <c r="AP28" s="26"/>
      <c r="AQ28" s="26"/>
      <c r="AR28" s="27"/>
      <c r="BE28" s="26"/>
    </row>
    <row r="29" spans="1:71" s="3" customFormat="1" ht="14.4" customHeight="1">
      <c r="B29" s="31"/>
      <c r="D29" s="23" t="s">
        <v>31</v>
      </c>
      <c r="F29" s="23" t="s">
        <v>32</v>
      </c>
      <c r="L29" s="175">
        <v>0.2</v>
      </c>
      <c r="M29" s="174"/>
      <c r="N29" s="174"/>
      <c r="O29" s="174"/>
      <c r="P29" s="174"/>
      <c r="W29" s="173">
        <f>ROUND(AZ94, 2)</f>
        <v>0</v>
      </c>
      <c r="X29" s="174"/>
      <c r="Y29" s="174"/>
      <c r="Z29" s="174"/>
      <c r="AA29" s="174"/>
      <c r="AB29" s="174"/>
      <c r="AC29" s="174"/>
      <c r="AD29" s="174"/>
      <c r="AE29" s="174"/>
      <c r="AK29" s="173">
        <f>ROUND(AV94, 2)</f>
        <v>0</v>
      </c>
      <c r="AL29" s="174"/>
      <c r="AM29" s="174"/>
      <c r="AN29" s="174"/>
      <c r="AO29" s="174"/>
      <c r="AR29" s="31"/>
    </row>
    <row r="30" spans="1:71" s="3" customFormat="1" ht="14.4" customHeight="1">
      <c r="B30" s="31"/>
      <c r="F30" s="23" t="s">
        <v>33</v>
      </c>
      <c r="L30" s="175">
        <v>0.2</v>
      </c>
      <c r="M30" s="174"/>
      <c r="N30" s="174"/>
      <c r="O30" s="174"/>
      <c r="P30" s="174"/>
      <c r="W30" s="173">
        <f>ROUND(BA94, 2)</f>
        <v>0</v>
      </c>
      <c r="X30" s="174"/>
      <c r="Y30" s="174"/>
      <c r="Z30" s="174"/>
      <c r="AA30" s="174"/>
      <c r="AB30" s="174"/>
      <c r="AC30" s="174"/>
      <c r="AD30" s="174"/>
      <c r="AE30" s="174"/>
      <c r="AK30" s="173">
        <f>ROUND(AW94, 2)</f>
        <v>0</v>
      </c>
      <c r="AL30" s="174"/>
      <c r="AM30" s="174"/>
      <c r="AN30" s="174"/>
      <c r="AO30" s="174"/>
      <c r="AR30" s="31"/>
    </row>
    <row r="31" spans="1:71" s="3" customFormat="1" ht="14.4" hidden="1" customHeight="1">
      <c r="B31" s="31"/>
      <c r="F31" s="23" t="s">
        <v>34</v>
      </c>
      <c r="L31" s="175">
        <v>0.2</v>
      </c>
      <c r="M31" s="174"/>
      <c r="N31" s="174"/>
      <c r="O31" s="174"/>
      <c r="P31" s="174"/>
      <c r="W31" s="173">
        <f>ROUND(BB94, 2)</f>
        <v>0</v>
      </c>
      <c r="X31" s="174"/>
      <c r="Y31" s="174"/>
      <c r="Z31" s="174"/>
      <c r="AA31" s="174"/>
      <c r="AB31" s="174"/>
      <c r="AC31" s="174"/>
      <c r="AD31" s="174"/>
      <c r="AE31" s="174"/>
      <c r="AK31" s="173">
        <v>0</v>
      </c>
      <c r="AL31" s="174"/>
      <c r="AM31" s="174"/>
      <c r="AN31" s="174"/>
      <c r="AO31" s="174"/>
      <c r="AR31" s="31"/>
    </row>
    <row r="32" spans="1:71" s="3" customFormat="1" ht="14.4" hidden="1" customHeight="1">
      <c r="B32" s="31"/>
      <c r="F32" s="23" t="s">
        <v>35</v>
      </c>
      <c r="L32" s="175">
        <v>0.2</v>
      </c>
      <c r="M32" s="174"/>
      <c r="N32" s="174"/>
      <c r="O32" s="174"/>
      <c r="P32" s="174"/>
      <c r="W32" s="173">
        <f>ROUND(BC94, 2)</f>
        <v>0</v>
      </c>
      <c r="X32" s="174"/>
      <c r="Y32" s="174"/>
      <c r="Z32" s="174"/>
      <c r="AA32" s="174"/>
      <c r="AB32" s="174"/>
      <c r="AC32" s="174"/>
      <c r="AD32" s="174"/>
      <c r="AE32" s="174"/>
      <c r="AK32" s="173">
        <v>0</v>
      </c>
      <c r="AL32" s="174"/>
      <c r="AM32" s="174"/>
      <c r="AN32" s="174"/>
      <c r="AO32" s="174"/>
      <c r="AR32" s="31"/>
    </row>
    <row r="33" spans="1:57" s="3" customFormat="1" ht="14.4" hidden="1" customHeight="1">
      <c r="B33" s="31"/>
      <c r="F33" s="23" t="s">
        <v>36</v>
      </c>
      <c r="L33" s="175">
        <v>0</v>
      </c>
      <c r="M33" s="174"/>
      <c r="N33" s="174"/>
      <c r="O33" s="174"/>
      <c r="P33" s="174"/>
      <c r="W33" s="173">
        <f>ROUND(BD94, 2)</f>
        <v>0</v>
      </c>
      <c r="X33" s="174"/>
      <c r="Y33" s="174"/>
      <c r="Z33" s="174"/>
      <c r="AA33" s="174"/>
      <c r="AB33" s="174"/>
      <c r="AC33" s="174"/>
      <c r="AD33" s="174"/>
      <c r="AE33" s="174"/>
      <c r="AK33" s="173">
        <v>0</v>
      </c>
      <c r="AL33" s="174"/>
      <c r="AM33" s="174"/>
      <c r="AN33" s="174"/>
      <c r="AO33" s="174"/>
      <c r="AR33" s="31"/>
    </row>
    <row r="34" spans="1:57" s="2" customFormat="1" ht="6.9" customHeight="1">
      <c r="A34" s="26"/>
      <c r="B34" s="27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7"/>
      <c r="BE34" s="26"/>
    </row>
    <row r="35" spans="1:57" s="2" customFormat="1" ht="25.95" customHeight="1">
      <c r="A35" s="26"/>
      <c r="B35" s="27"/>
      <c r="C35" s="32"/>
      <c r="D35" s="33" t="s">
        <v>37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38</v>
      </c>
      <c r="U35" s="34"/>
      <c r="V35" s="34"/>
      <c r="W35" s="34"/>
      <c r="X35" s="196" t="s">
        <v>39</v>
      </c>
      <c r="Y35" s="197"/>
      <c r="Z35" s="197"/>
      <c r="AA35" s="197"/>
      <c r="AB35" s="197"/>
      <c r="AC35" s="34"/>
      <c r="AD35" s="34"/>
      <c r="AE35" s="34"/>
      <c r="AF35" s="34"/>
      <c r="AG35" s="34"/>
      <c r="AH35" s="34"/>
      <c r="AI35" s="34"/>
      <c r="AJ35" s="34"/>
      <c r="AK35" s="198">
        <f>SUM(AK26:AK33)</f>
        <v>0</v>
      </c>
      <c r="AL35" s="197"/>
      <c r="AM35" s="197"/>
      <c r="AN35" s="197"/>
      <c r="AO35" s="199"/>
      <c r="AP35" s="32"/>
      <c r="AQ35" s="32"/>
      <c r="AR35" s="27"/>
      <c r="BE35" s="26"/>
    </row>
    <row r="36" spans="1:57" s="2" customFormat="1" ht="6.9" customHeight="1">
      <c r="A36" s="26"/>
      <c r="B36" s="27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7"/>
      <c r="BE36" s="26"/>
    </row>
    <row r="37" spans="1:57" s="2" customFormat="1" ht="14.4" customHeight="1">
      <c r="A37" s="26"/>
      <c r="B37" s="27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7"/>
      <c r="BE37" s="26"/>
    </row>
    <row r="38" spans="1:57" s="1" customFormat="1" ht="14.4" customHeight="1">
      <c r="B38" s="17"/>
      <c r="AR38" s="17"/>
    </row>
    <row r="39" spans="1:57" s="1" customFormat="1" ht="14.4" customHeight="1">
      <c r="B39" s="17"/>
      <c r="AR39" s="17"/>
    </row>
    <row r="40" spans="1:57" s="1" customFormat="1" ht="14.4" customHeight="1">
      <c r="B40" s="17"/>
      <c r="AR40" s="17"/>
    </row>
    <row r="41" spans="1:57" s="1" customFormat="1" ht="14.4" customHeight="1">
      <c r="B41" s="17"/>
      <c r="AR41" s="17"/>
    </row>
    <row r="42" spans="1:57" s="1" customFormat="1" ht="14.4" customHeight="1">
      <c r="B42" s="17"/>
      <c r="AR42" s="17"/>
    </row>
    <row r="43" spans="1:57" s="1" customFormat="1" ht="14.4" customHeight="1">
      <c r="B43" s="17"/>
      <c r="AR43" s="17"/>
    </row>
    <row r="44" spans="1:57" s="1" customFormat="1" ht="14.4" customHeight="1">
      <c r="B44" s="17"/>
      <c r="AR44" s="17"/>
    </row>
    <row r="45" spans="1:57" s="1" customFormat="1" ht="14.4" customHeight="1">
      <c r="B45" s="17"/>
      <c r="AR45" s="17"/>
    </row>
    <row r="46" spans="1:57" s="1" customFormat="1" ht="14.4" customHeight="1">
      <c r="B46" s="17"/>
      <c r="AR46" s="17"/>
    </row>
    <row r="47" spans="1:57" s="1" customFormat="1" ht="14.4" customHeight="1">
      <c r="B47" s="17"/>
      <c r="AR47" s="17"/>
    </row>
    <row r="48" spans="1:57" s="1" customFormat="1" ht="14.4" customHeight="1">
      <c r="B48" s="17"/>
      <c r="AR48" s="17"/>
    </row>
    <row r="49" spans="1:57" s="2" customFormat="1" ht="14.4" customHeight="1">
      <c r="B49" s="36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36"/>
    </row>
    <row r="50" spans="1:57">
      <c r="B50" s="17"/>
      <c r="AR50" s="17"/>
    </row>
    <row r="51" spans="1:57">
      <c r="B51" s="17"/>
      <c r="AR51" s="17"/>
    </row>
    <row r="52" spans="1:57">
      <c r="B52" s="17"/>
      <c r="AR52" s="17"/>
    </row>
    <row r="53" spans="1:57">
      <c r="B53" s="17"/>
      <c r="AR53" s="17"/>
    </row>
    <row r="54" spans="1:57">
      <c r="B54" s="17"/>
      <c r="AR54" s="17"/>
    </row>
    <row r="55" spans="1:57">
      <c r="B55" s="17"/>
      <c r="AR55" s="17"/>
    </row>
    <row r="56" spans="1:57">
      <c r="B56" s="17"/>
      <c r="AR56" s="17"/>
    </row>
    <row r="57" spans="1:57">
      <c r="B57" s="17"/>
      <c r="AR57" s="17"/>
    </row>
    <row r="58" spans="1:57">
      <c r="B58" s="17"/>
      <c r="AR58" s="17"/>
    </row>
    <row r="59" spans="1:57">
      <c r="B59" s="17"/>
      <c r="AR59" s="17"/>
    </row>
    <row r="60" spans="1:57" s="2" customFormat="1" ht="13.2">
      <c r="A60" s="26"/>
      <c r="B60" s="27"/>
      <c r="C60" s="26"/>
      <c r="D60" s="39" t="s">
        <v>42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9" t="s">
        <v>43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9" t="s">
        <v>42</v>
      </c>
      <c r="AI60" s="29"/>
      <c r="AJ60" s="29"/>
      <c r="AK60" s="29"/>
      <c r="AL60" s="29"/>
      <c r="AM60" s="39" t="s">
        <v>43</v>
      </c>
      <c r="AN60" s="29"/>
      <c r="AO60" s="29"/>
      <c r="AP60" s="26"/>
      <c r="AQ60" s="26"/>
      <c r="AR60" s="27"/>
      <c r="BE60" s="26"/>
    </row>
    <row r="61" spans="1:57">
      <c r="B61" s="17"/>
      <c r="AR61" s="17"/>
    </row>
    <row r="62" spans="1:57">
      <c r="B62" s="17"/>
      <c r="AR62" s="17"/>
    </row>
    <row r="63" spans="1:57">
      <c r="B63" s="17"/>
      <c r="AR63" s="17"/>
    </row>
    <row r="64" spans="1:57" s="2" customFormat="1" ht="13.2">
      <c r="A64" s="26"/>
      <c r="B64" s="27"/>
      <c r="C64" s="26"/>
      <c r="D64" s="37" t="s">
        <v>44</v>
      </c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37" t="s">
        <v>45</v>
      </c>
      <c r="AI64" s="40"/>
      <c r="AJ64" s="40"/>
      <c r="AK64" s="40"/>
      <c r="AL64" s="40"/>
      <c r="AM64" s="40"/>
      <c r="AN64" s="40"/>
      <c r="AO64" s="40"/>
      <c r="AP64" s="26"/>
      <c r="AQ64" s="26"/>
      <c r="AR64" s="27"/>
      <c r="BE64" s="26"/>
    </row>
    <row r="65" spans="1:57">
      <c r="B65" s="17"/>
      <c r="AR65" s="17"/>
    </row>
    <row r="66" spans="1:57">
      <c r="B66" s="17"/>
      <c r="AR66" s="17"/>
    </row>
    <row r="67" spans="1:57">
      <c r="B67" s="17"/>
      <c r="AR67" s="17"/>
    </row>
    <row r="68" spans="1:57">
      <c r="B68" s="17"/>
      <c r="AR68" s="17"/>
    </row>
    <row r="69" spans="1:57">
      <c r="B69" s="17"/>
      <c r="AR69" s="17"/>
    </row>
    <row r="70" spans="1:57">
      <c r="B70" s="17"/>
      <c r="AR70" s="17"/>
    </row>
    <row r="71" spans="1:57">
      <c r="B71" s="17"/>
      <c r="AR71" s="17"/>
    </row>
    <row r="72" spans="1:57">
      <c r="B72" s="17"/>
      <c r="AR72" s="17"/>
    </row>
    <row r="73" spans="1:57">
      <c r="B73" s="17"/>
      <c r="AR73" s="17"/>
    </row>
    <row r="74" spans="1:57">
      <c r="B74" s="17"/>
      <c r="AR74" s="17"/>
    </row>
    <row r="75" spans="1:57" s="2" customFormat="1" ht="13.2">
      <c r="A75" s="26"/>
      <c r="B75" s="27"/>
      <c r="C75" s="26"/>
      <c r="D75" s="39" t="s">
        <v>42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9" t="s">
        <v>43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9" t="s">
        <v>42</v>
      </c>
      <c r="AI75" s="29"/>
      <c r="AJ75" s="29"/>
      <c r="AK75" s="29"/>
      <c r="AL75" s="29"/>
      <c r="AM75" s="39" t="s">
        <v>43</v>
      </c>
      <c r="AN75" s="29"/>
      <c r="AO75" s="29"/>
      <c r="AP75" s="26"/>
      <c r="AQ75" s="26"/>
      <c r="AR75" s="27"/>
      <c r="BE75" s="26"/>
    </row>
    <row r="76" spans="1:57" s="2" customFormat="1">
      <c r="A76" s="26"/>
      <c r="B76" s="27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7"/>
      <c r="BE76" s="26"/>
    </row>
    <row r="77" spans="1:57" s="2" customFormat="1" ht="6.9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27"/>
      <c r="BE77" s="26"/>
    </row>
    <row r="81" spans="1:91" s="2" customFormat="1" ht="6.9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27"/>
      <c r="BE81" s="26"/>
    </row>
    <row r="82" spans="1:91" s="2" customFormat="1" ht="24.9" customHeight="1">
      <c r="A82" s="26"/>
      <c r="B82" s="27"/>
      <c r="C82" s="18" t="s">
        <v>46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7"/>
      <c r="BE82" s="26"/>
    </row>
    <row r="83" spans="1:91" s="2" customFormat="1" ht="6.9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7"/>
      <c r="BE83" s="26"/>
    </row>
    <row r="84" spans="1:91" s="4" customFormat="1" ht="12" customHeight="1">
      <c r="B84" s="45"/>
      <c r="C84" s="23" t="s">
        <v>10</v>
      </c>
      <c r="L84" s="4" t="str">
        <f>K5</f>
        <v>2021/05</v>
      </c>
      <c r="AR84" s="45"/>
    </row>
    <row r="85" spans="1:91" s="5" customFormat="1" ht="36.9" customHeight="1">
      <c r="B85" s="46"/>
      <c r="C85" s="47" t="s">
        <v>12</v>
      </c>
      <c r="L85" s="187" t="str">
        <f>K6</f>
        <v>Energetické zefektívnenie - Rekonštrukcia verejného osvetlenia vedľajších ulíc v obci Jesenské</v>
      </c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  <c r="AA85" s="188"/>
      <c r="AB85" s="188"/>
      <c r="AC85" s="188"/>
      <c r="AD85" s="188"/>
      <c r="AE85" s="188"/>
      <c r="AF85" s="188"/>
      <c r="AG85" s="188"/>
      <c r="AH85" s="188"/>
      <c r="AI85" s="188"/>
      <c r="AJ85" s="188"/>
      <c r="AK85" s="188"/>
      <c r="AL85" s="188"/>
      <c r="AM85" s="188"/>
      <c r="AN85" s="188"/>
      <c r="AO85" s="188"/>
      <c r="AR85" s="46"/>
    </row>
    <row r="86" spans="1:91" s="2" customFormat="1" ht="6.9" customHeight="1">
      <c r="A86" s="26"/>
      <c r="B86" s="27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7"/>
      <c r="BE86" s="26"/>
    </row>
    <row r="87" spans="1:91" s="2" customFormat="1" ht="12" customHeight="1">
      <c r="A87" s="26"/>
      <c r="B87" s="27"/>
      <c r="C87" s="23" t="s">
        <v>15</v>
      </c>
      <c r="D87" s="26"/>
      <c r="E87" s="26"/>
      <c r="F87" s="26"/>
      <c r="G87" s="26"/>
      <c r="H87" s="26"/>
      <c r="I87" s="26"/>
      <c r="J87" s="26"/>
      <c r="K87" s="26"/>
      <c r="L87" s="48" t="str">
        <f>IF(K8="","",K8)</f>
        <v xml:space="preserve"> </v>
      </c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3" t="s">
        <v>17</v>
      </c>
      <c r="AJ87" s="26"/>
      <c r="AK87" s="26"/>
      <c r="AL87" s="26"/>
      <c r="AM87" s="189" t="str">
        <f>IF(AN8= "","",AN8)</f>
        <v/>
      </c>
      <c r="AN87" s="189"/>
      <c r="AO87" s="26"/>
      <c r="AP87" s="26"/>
      <c r="AQ87" s="26"/>
      <c r="AR87" s="27"/>
      <c r="BE87" s="26"/>
    </row>
    <row r="88" spans="1:91" s="2" customFormat="1" ht="6.9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7"/>
      <c r="BE88" s="26"/>
    </row>
    <row r="89" spans="1:91" s="2" customFormat="1" ht="27.75" customHeight="1">
      <c r="A89" s="26"/>
      <c r="B89" s="27"/>
      <c r="C89" s="23" t="s">
        <v>18</v>
      </c>
      <c r="D89" s="26"/>
      <c r="E89" s="26"/>
      <c r="F89" s="26"/>
      <c r="G89" s="26"/>
      <c r="H89" s="26"/>
      <c r="I89" s="26"/>
      <c r="J89" s="26"/>
      <c r="K89" s="26"/>
      <c r="L89" s="4" t="str">
        <f>IF(E11= "","",E11)</f>
        <v>Obec Jesenské</v>
      </c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3" t="s">
        <v>22</v>
      </c>
      <c r="AJ89" s="26"/>
      <c r="AK89" s="26"/>
      <c r="AL89" s="26"/>
      <c r="AM89" s="190" t="str">
        <f>IF(E17="","",E17)</f>
        <v>BAHAU s.r.o., Solivarská 6477/71, 080 05 Prešov</v>
      </c>
      <c r="AN89" s="191"/>
      <c r="AO89" s="191"/>
      <c r="AP89" s="191"/>
      <c r="AQ89" s="26"/>
      <c r="AR89" s="27"/>
      <c r="AS89" s="192" t="s">
        <v>47</v>
      </c>
      <c r="AT89" s="193"/>
      <c r="AU89" s="50"/>
      <c r="AV89" s="50"/>
      <c r="AW89" s="50"/>
      <c r="AX89" s="50"/>
      <c r="AY89" s="50"/>
      <c r="AZ89" s="50"/>
      <c r="BA89" s="50"/>
      <c r="BB89" s="50"/>
      <c r="BC89" s="50"/>
      <c r="BD89" s="51"/>
      <c r="BE89" s="26"/>
    </row>
    <row r="90" spans="1:91" s="2" customFormat="1" ht="15.15" customHeight="1">
      <c r="A90" s="26"/>
      <c r="B90" s="27"/>
      <c r="C90" s="23" t="s">
        <v>21</v>
      </c>
      <c r="D90" s="26"/>
      <c r="E90" s="26"/>
      <c r="F90" s="26"/>
      <c r="G90" s="26"/>
      <c r="H90" s="26"/>
      <c r="I90" s="26"/>
      <c r="J90" s="26"/>
      <c r="K90" s="26"/>
      <c r="L90" s="4" t="str">
        <f>IF(E14="","",E14)</f>
        <v xml:space="preserve"> </v>
      </c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3" t="s">
        <v>25</v>
      </c>
      <c r="AJ90" s="26"/>
      <c r="AK90" s="26"/>
      <c r="AL90" s="26"/>
      <c r="AM90" s="190" t="str">
        <f>IF(E20="","",E20)</f>
        <v/>
      </c>
      <c r="AN90" s="191"/>
      <c r="AO90" s="191"/>
      <c r="AP90" s="191"/>
      <c r="AQ90" s="26"/>
      <c r="AR90" s="27"/>
      <c r="AS90" s="194"/>
      <c r="AT90" s="195"/>
      <c r="AU90" s="52"/>
      <c r="AV90" s="52"/>
      <c r="AW90" s="52"/>
      <c r="AX90" s="52"/>
      <c r="AY90" s="52"/>
      <c r="AZ90" s="52"/>
      <c r="BA90" s="52"/>
      <c r="BB90" s="52"/>
      <c r="BC90" s="52"/>
      <c r="BD90" s="53"/>
      <c r="BE90" s="26"/>
    </row>
    <row r="91" spans="1:91" s="2" customFormat="1" ht="10.95" customHeight="1">
      <c r="A91" s="26"/>
      <c r="B91" s="27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7"/>
      <c r="AS91" s="194"/>
      <c r="AT91" s="195"/>
      <c r="AU91" s="52"/>
      <c r="AV91" s="52"/>
      <c r="AW91" s="52"/>
      <c r="AX91" s="52"/>
      <c r="AY91" s="52"/>
      <c r="AZ91" s="52"/>
      <c r="BA91" s="52"/>
      <c r="BB91" s="52"/>
      <c r="BC91" s="52"/>
      <c r="BD91" s="53"/>
      <c r="BE91" s="26"/>
    </row>
    <row r="92" spans="1:91" s="2" customFormat="1" ht="29.25" customHeight="1">
      <c r="A92" s="26"/>
      <c r="B92" s="27"/>
      <c r="C92" s="179" t="s">
        <v>48</v>
      </c>
      <c r="D92" s="180"/>
      <c r="E92" s="180"/>
      <c r="F92" s="180"/>
      <c r="G92" s="180"/>
      <c r="H92" s="54"/>
      <c r="I92" s="181" t="s">
        <v>49</v>
      </c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2" t="s">
        <v>50</v>
      </c>
      <c r="AH92" s="180"/>
      <c r="AI92" s="180"/>
      <c r="AJ92" s="180"/>
      <c r="AK92" s="180"/>
      <c r="AL92" s="180"/>
      <c r="AM92" s="180"/>
      <c r="AN92" s="181" t="s">
        <v>51</v>
      </c>
      <c r="AO92" s="180"/>
      <c r="AP92" s="183"/>
      <c r="AQ92" s="55" t="s">
        <v>52</v>
      </c>
      <c r="AR92" s="27"/>
      <c r="AS92" s="56" t="s">
        <v>53</v>
      </c>
      <c r="AT92" s="57" t="s">
        <v>54</v>
      </c>
      <c r="AU92" s="57" t="s">
        <v>55</v>
      </c>
      <c r="AV92" s="57" t="s">
        <v>56</v>
      </c>
      <c r="AW92" s="57" t="s">
        <v>57</v>
      </c>
      <c r="AX92" s="57" t="s">
        <v>58</v>
      </c>
      <c r="AY92" s="57" t="s">
        <v>59</v>
      </c>
      <c r="AZ92" s="57" t="s">
        <v>60</v>
      </c>
      <c r="BA92" s="57" t="s">
        <v>61</v>
      </c>
      <c r="BB92" s="57" t="s">
        <v>62</v>
      </c>
      <c r="BC92" s="57" t="s">
        <v>63</v>
      </c>
      <c r="BD92" s="58" t="s">
        <v>64</v>
      </c>
      <c r="BE92" s="26"/>
    </row>
    <row r="93" spans="1:91" s="2" customFormat="1" ht="10.95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7"/>
      <c r="AS93" s="59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1"/>
      <c r="BE93" s="26"/>
    </row>
    <row r="94" spans="1:91" s="6" customFormat="1" ht="32.4" customHeight="1">
      <c r="B94" s="62"/>
      <c r="C94" s="63" t="s">
        <v>65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184">
        <f>ROUND(SUM(AG95:AG97),2)</f>
        <v>0</v>
      </c>
      <c r="AH94" s="184"/>
      <c r="AI94" s="184"/>
      <c r="AJ94" s="184"/>
      <c r="AK94" s="184"/>
      <c r="AL94" s="184"/>
      <c r="AM94" s="184"/>
      <c r="AN94" s="185">
        <f>SUM(AG94,AT94)</f>
        <v>0</v>
      </c>
      <c r="AO94" s="185"/>
      <c r="AP94" s="185"/>
      <c r="AQ94" s="66" t="s">
        <v>1</v>
      </c>
      <c r="AR94" s="62"/>
      <c r="AS94" s="67">
        <f>ROUND(SUM(AS95:AS97),2)</f>
        <v>0</v>
      </c>
      <c r="AT94" s="68">
        <f>ROUND(SUM(AV94:AW94),2)</f>
        <v>0</v>
      </c>
      <c r="AU94" s="69">
        <f>ROUND(SUM(AU95:AU97),5)</f>
        <v>887.42681000000005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ROUND(SUM(AZ95:AZ97),2)</f>
        <v>0</v>
      </c>
      <c r="BA94" s="68">
        <f>ROUND(SUM(BA95:BA97),2)</f>
        <v>0</v>
      </c>
      <c r="BB94" s="68">
        <f>ROUND(SUM(BB95:BB97),2)</f>
        <v>0</v>
      </c>
      <c r="BC94" s="68">
        <f>ROUND(SUM(BC95:BC97),2)</f>
        <v>0</v>
      </c>
      <c r="BD94" s="70">
        <f>ROUND(SUM(BD95:BD97),2)</f>
        <v>0</v>
      </c>
      <c r="BS94" s="71" t="s">
        <v>66</v>
      </c>
      <c r="BT94" s="71" t="s">
        <v>67</v>
      </c>
      <c r="BU94" s="72" t="s">
        <v>68</v>
      </c>
      <c r="BV94" s="71" t="s">
        <v>69</v>
      </c>
      <c r="BW94" s="71" t="s">
        <v>4</v>
      </c>
      <c r="BX94" s="71" t="s">
        <v>70</v>
      </c>
      <c r="CL94" s="71" t="s">
        <v>1</v>
      </c>
    </row>
    <row r="95" spans="1:91" s="7" customFormat="1" ht="16.5" customHeight="1">
      <c r="A95" s="73" t="s">
        <v>71</v>
      </c>
      <c r="B95" s="74"/>
      <c r="C95" s="75"/>
      <c r="D95" s="178" t="s">
        <v>72</v>
      </c>
      <c r="E95" s="178"/>
      <c r="F95" s="178"/>
      <c r="G95" s="178"/>
      <c r="H95" s="178"/>
      <c r="I95" s="76"/>
      <c r="J95" s="178" t="s">
        <v>73</v>
      </c>
      <c r="K95" s="178"/>
      <c r="L95" s="178"/>
      <c r="M95" s="178"/>
      <c r="N95" s="178"/>
      <c r="O95" s="178"/>
      <c r="P95" s="178"/>
      <c r="Q95" s="178"/>
      <c r="R95" s="178"/>
      <c r="S95" s="178"/>
      <c r="T95" s="178"/>
      <c r="U95" s="178"/>
      <c r="V95" s="178"/>
      <c r="W95" s="178"/>
      <c r="X95" s="178"/>
      <c r="Y95" s="178"/>
      <c r="Z95" s="178"/>
      <c r="AA95" s="178"/>
      <c r="AB95" s="178"/>
      <c r="AC95" s="178"/>
      <c r="AD95" s="178"/>
      <c r="AE95" s="178"/>
      <c r="AF95" s="178"/>
      <c r="AG95" s="176">
        <f>'01 - SO 01 Verejné osvetl...'!J30</f>
        <v>0</v>
      </c>
      <c r="AH95" s="177"/>
      <c r="AI95" s="177"/>
      <c r="AJ95" s="177"/>
      <c r="AK95" s="177"/>
      <c r="AL95" s="177"/>
      <c r="AM95" s="177"/>
      <c r="AN95" s="176">
        <f>SUM(AG95,AT95)</f>
        <v>0</v>
      </c>
      <c r="AO95" s="177"/>
      <c r="AP95" s="177"/>
      <c r="AQ95" s="77" t="s">
        <v>74</v>
      </c>
      <c r="AR95" s="74"/>
      <c r="AS95" s="78">
        <v>0</v>
      </c>
      <c r="AT95" s="79">
        <f>ROUND(SUM(AV95:AW95),2)</f>
        <v>0</v>
      </c>
      <c r="AU95" s="80">
        <f>'01 - SO 01 Verejné osvetl...'!P120</f>
        <v>241.55599999999998</v>
      </c>
      <c r="AV95" s="79">
        <f>'01 - SO 01 Verejné osvetl...'!J33</f>
        <v>0</v>
      </c>
      <c r="AW95" s="79">
        <f>'01 - SO 01 Verejné osvetl...'!J34</f>
        <v>0</v>
      </c>
      <c r="AX95" s="79">
        <f>'01 - SO 01 Verejné osvetl...'!J35</f>
        <v>0</v>
      </c>
      <c r="AY95" s="79">
        <f>'01 - SO 01 Verejné osvetl...'!J36</f>
        <v>0</v>
      </c>
      <c r="AZ95" s="79">
        <f>'01 - SO 01 Verejné osvetl...'!F33</f>
        <v>0</v>
      </c>
      <c r="BA95" s="79">
        <f>'01 - SO 01 Verejné osvetl...'!F34</f>
        <v>0</v>
      </c>
      <c r="BB95" s="79">
        <f>'01 - SO 01 Verejné osvetl...'!F35</f>
        <v>0</v>
      </c>
      <c r="BC95" s="79">
        <f>'01 - SO 01 Verejné osvetl...'!F36</f>
        <v>0</v>
      </c>
      <c r="BD95" s="81">
        <f>'01 - SO 01 Verejné osvetl...'!F37</f>
        <v>0</v>
      </c>
      <c r="BT95" s="82" t="s">
        <v>75</v>
      </c>
      <c r="BV95" s="82" t="s">
        <v>69</v>
      </c>
      <c r="BW95" s="82" t="s">
        <v>76</v>
      </c>
      <c r="BX95" s="82" t="s">
        <v>4</v>
      </c>
      <c r="CL95" s="82" t="s">
        <v>1</v>
      </c>
      <c r="CM95" s="82" t="s">
        <v>67</v>
      </c>
    </row>
    <row r="96" spans="1:91" s="7" customFormat="1" ht="16.5" customHeight="1">
      <c r="A96" s="73" t="s">
        <v>71</v>
      </c>
      <c r="B96" s="74"/>
      <c r="C96" s="75"/>
      <c r="D96" s="178" t="s">
        <v>77</v>
      </c>
      <c r="E96" s="178"/>
      <c r="F96" s="178"/>
      <c r="G96" s="178"/>
      <c r="H96" s="178"/>
      <c r="I96" s="76"/>
      <c r="J96" s="178" t="s">
        <v>78</v>
      </c>
      <c r="K96" s="178"/>
      <c r="L96" s="178"/>
      <c r="M96" s="178"/>
      <c r="N96" s="178"/>
      <c r="O96" s="178"/>
      <c r="P96" s="178"/>
      <c r="Q96" s="178"/>
      <c r="R96" s="178"/>
      <c r="S96" s="178"/>
      <c r="T96" s="178"/>
      <c r="U96" s="178"/>
      <c r="V96" s="178"/>
      <c r="W96" s="178"/>
      <c r="X96" s="178"/>
      <c r="Y96" s="178"/>
      <c r="Z96" s="178"/>
      <c r="AA96" s="178"/>
      <c r="AB96" s="178"/>
      <c r="AC96" s="178"/>
      <c r="AD96" s="178"/>
      <c r="AE96" s="178"/>
      <c r="AF96" s="178"/>
      <c r="AG96" s="176">
        <f>'02 - SO 02 Optimalizácia RVO'!J30</f>
        <v>0</v>
      </c>
      <c r="AH96" s="177"/>
      <c r="AI96" s="177"/>
      <c r="AJ96" s="177"/>
      <c r="AK96" s="177"/>
      <c r="AL96" s="177"/>
      <c r="AM96" s="177"/>
      <c r="AN96" s="176">
        <f>SUM(AG96,AT96)</f>
        <v>0</v>
      </c>
      <c r="AO96" s="177"/>
      <c r="AP96" s="177"/>
      <c r="AQ96" s="77" t="s">
        <v>74</v>
      </c>
      <c r="AR96" s="74"/>
      <c r="AS96" s="78">
        <v>0</v>
      </c>
      <c r="AT96" s="79">
        <f>ROUND(SUM(AV96:AW96),2)</f>
        <v>0</v>
      </c>
      <c r="AU96" s="80">
        <f>'02 - SO 02 Optimalizácia RVO'!P120</f>
        <v>37.885895000000005</v>
      </c>
      <c r="AV96" s="79">
        <f>'02 - SO 02 Optimalizácia RVO'!J33</f>
        <v>0</v>
      </c>
      <c r="AW96" s="79">
        <f>'02 - SO 02 Optimalizácia RVO'!J34</f>
        <v>0</v>
      </c>
      <c r="AX96" s="79">
        <f>'02 - SO 02 Optimalizácia RVO'!J35</f>
        <v>0</v>
      </c>
      <c r="AY96" s="79">
        <f>'02 - SO 02 Optimalizácia RVO'!J36</f>
        <v>0</v>
      </c>
      <c r="AZ96" s="79">
        <f>'02 - SO 02 Optimalizácia RVO'!F33</f>
        <v>0</v>
      </c>
      <c r="BA96" s="79">
        <f>'02 - SO 02 Optimalizácia RVO'!F34</f>
        <v>0</v>
      </c>
      <c r="BB96" s="79">
        <f>'02 - SO 02 Optimalizácia RVO'!F35</f>
        <v>0</v>
      </c>
      <c r="BC96" s="79">
        <f>'02 - SO 02 Optimalizácia RVO'!F36</f>
        <v>0</v>
      </c>
      <c r="BD96" s="81">
        <f>'02 - SO 02 Optimalizácia RVO'!F37</f>
        <v>0</v>
      </c>
      <c r="BT96" s="82" t="s">
        <v>75</v>
      </c>
      <c r="BV96" s="82" t="s">
        <v>69</v>
      </c>
      <c r="BW96" s="82" t="s">
        <v>79</v>
      </c>
      <c r="BX96" s="82" t="s">
        <v>4</v>
      </c>
      <c r="CL96" s="82" t="s">
        <v>1</v>
      </c>
      <c r="CM96" s="82" t="s">
        <v>67</v>
      </c>
    </row>
    <row r="97" spans="1:91" s="7" customFormat="1" ht="16.5" customHeight="1">
      <c r="A97" s="73" t="s">
        <v>71</v>
      </c>
      <c r="B97" s="74"/>
      <c r="C97" s="75"/>
      <c r="D97" s="178" t="s">
        <v>80</v>
      </c>
      <c r="E97" s="178"/>
      <c r="F97" s="178"/>
      <c r="G97" s="178"/>
      <c r="H97" s="178"/>
      <c r="I97" s="76"/>
      <c r="J97" s="178" t="s">
        <v>81</v>
      </c>
      <c r="K97" s="178"/>
      <c r="L97" s="178"/>
      <c r="M97" s="178"/>
      <c r="N97" s="178"/>
      <c r="O97" s="178"/>
      <c r="P97" s="178"/>
      <c r="Q97" s="178"/>
      <c r="R97" s="178"/>
      <c r="S97" s="178"/>
      <c r="T97" s="178"/>
      <c r="U97" s="178"/>
      <c r="V97" s="178"/>
      <c r="W97" s="178"/>
      <c r="X97" s="178"/>
      <c r="Y97" s="178"/>
      <c r="Z97" s="178"/>
      <c r="AA97" s="178"/>
      <c r="AB97" s="178"/>
      <c r="AC97" s="178"/>
      <c r="AD97" s="178"/>
      <c r="AE97" s="178"/>
      <c r="AF97" s="178"/>
      <c r="AG97" s="176">
        <f>'03 - SO 03 Výmena vzdušné...'!J30</f>
        <v>0</v>
      </c>
      <c r="AH97" s="177"/>
      <c r="AI97" s="177"/>
      <c r="AJ97" s="177"/>
      <c r="AK97" s="177"/>
      <c r="AL97" s="177"/>
      <c r="AM97" s="177"/>
      <c r="AN97" s="176">
        <f>SUM(AG97,AT97)</f>
        <v>0</v>
      </c>
      <c r="AO97" s="177"/>
      <c r="AP97" s="177"/>
      <c r="AQ97" s="77" t="s">
        <v>74</v>
      </c>
      <c r="AR97" s="74"/>
      <c r="AS97" s="83">
        <v>0</v>
      </c>
      <c r="AT97" s="84">
        <f>ROUND(SUM(AV97:AW97),2)</f>
        <v>0</v>
      </c>
      <c r="AU97" s="85">
        <f>'03 - SO 03 Výmena vzdušné...'!P122</f>
        <v>607.98491000000001</v>
      </c>
      <c r="AV97" s="84">
        <f>'03 - SO 03 Výmena vzdušné...'!J33</f>
        <v>0</v>
      </c>
      <c r="AW97" s="84">
        <f>'03 - SO 03 Výmena vzdušné...'!J34</f>
        <v>0</v>
      </c>
      <c r="AX97" s="84">
        <f>'03 - SO 03 Výmena vzdušné...'!J35</f>
        <v>0</v>
      </c>
      <c r="AY97" s="84">
        <f>'03 - SO 03 Výmena vzdušné...'!J36</f>
        <v>0</v>
      </c>
      <c r="AZ97" s="84">
        <f>'03 - SO 03 Výmena vzdušné...'!F33</f>
        <v>0</v>
      </c>
      <c r="BA97" s="84">
        <f>'03 - SO 03 Výmena vzdušné...'!F34</f>
        <v>0</v>
      </c>
      <c r="BB97" s="84">
        <f>'03 - SO 03 Výmena vzdušné...'!F35</f>
        <v>0</v>
      </c>
      <c r="BC97" s="84">
        <f>'03 - SO 03 Výmena vzdušné...'!F36</f>
        <v>0</v>
      </c>
      <c r="BD97" s="86">
        <f>'03 - SO 03 Výmena vzdušné...'!F37</f>
        <v>0</v>
      </c>
      <c r="BT97" s="82" t="s">
        <v>75</v>
      </c>
      <c r="BV97" s="82" t="s">
        <v>69</v>
      </c>
      <c r="BW97" s="82" t="s">
        <v>82</v>
      </c>
      <c r="BX97" s="82" t="s">
        <v>4</v>
      </c>
      <c r="CL97" s="82" t="s">
        <v>1</v>
      </c>
      <c r="CM97" s="82" t="s">
        <v>67</v>
      </c>
    </row>
    <row r="98" spans="1:91" s="2" customFormat="1" ht="30" customHeight="1">
      <c r="A98" s="26"/>
      <c r="B98" s="27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7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91" s="2" customFormat="1" ht="6.9" customHeight="1">
      <c r="A99" s="26"/>
      <c r="B99" s="41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27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</sheetData>
  <mergeCells count="48"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O5"/>
    <mergeCell ref="K6:AO6"/>
    <mergeCell ref="E23:AN23"/>
    <mergeCell ref="AK26:AO26"/>
    <mergeCell ref="L28:P28"/>
    <mergeCell ref="W28:AE28"/>
    <mergeCell ref="AK28:AO28"/>
  </mergeCells>
  <hyperlinks>
    <hyperlink ref="A95" location="'01 - SO 01 Verejné osvetl...'!C2" display="/" xr:uid="{00000000-0004-0000-0000-000000000000}"/>
    <hyperlink ref="A96" location="'02 - SO 02 Optimalizácia RVO'!C2" display="/" xr:uid="{00000000-0004-0000-0000-000001000000}"/>
    <hyperlink ref="A97" location="'03 - SO 03 Výmena vzdušné...'!C2" display="/" xr:uid="{00000000-0004-0000-0000-000002000000}"/>
  </hyperlinks>
  <pageMargins left="0.39370078740157483" right="0.39370078740157483" top="0.39370078740157483" bottom="0.39370078740157483" header="0" footer="0"/>
  <pageSetup paperSize="9" scale="74" fitToHeight="100" orientation="portrait" r:id="rId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M145"/>
  <sheetViews>
    <sheetView showGridLines="0" topLeftCell="A6" workbookViewId="0">
      <selection activeCell="H34" sqref="H34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8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76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83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1" t="str">
        <f>'Rekapitulácia stavby'!K6</f>
        <v>Energetické zefektívnenie - Rekonštrukcia verejného osvetlenia vedľajších ulíc v obci Jesenské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85</v>
      </c>
      <c r="F9" s="200"/>
      <c r="G9" s="200"/>
      <c r="H9" s="20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Obec Jesenské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6" t="str">
        <f>'Rekapitulácia stavby'!E14</f>
        <v xml:space="preserve"> </v>
      </c>
      <c r="F18" s="166"/>
      <c r="G18" s="166"/>
      <c r="H18" s="166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>BAHAU s.r.o., Solivarská 6477/71, 080 05 Prešov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/>
      <c r="F24" s="26"/>
      <c r="G24" s="26"/>
      <c r="H24" s="26"/>
      <c r="I24" s="23" t="s">
        <v>20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9" t="s">
        <v>1</v>
      </c>
      <c r="F27" s="169"/>
      <c r="G27" s="169"/>
      <c r="H27" s="16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ROUND((SUM(BE120:BE144)),  2)</f>
        <v>0</v>
      </c>
      <c r="G33" s="26"/>
      <c r="H33" s="26"/>
      <c r="I33" s="95">
        <v>0.2</v>
      </c>
      <c r="J33" s="94">
        <f>ROUND(((SUM(BE120:BE144))*I33),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ROUND((SUM(BF120:BF144)),  2)</f>
        <v>0</v>
      </c>
      <c r="G34" s="26"/>
      <c r="H34" s="26"/>
      <c r="I34" s="95">
        <v>0.2</v>
      </c>
      <c r="J34" s="94">
        <f>ROUND(((SUM(BF120:BF144))*I34),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ROUND((SUM(BG120:BG144)),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ROUND((SUM(BH120:BH144)),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ROUND((SUM(BI120:BI144)),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86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1" t="str">
        <f>E7</f>
        <v>Energetické zefektívnenie - Rekonštrukcia verejného osvetlenia vedľajších ulíc v obci Jesenské</v>
      </c>
      <c r="F85" s="202"/>
      <c r="G85" s="202"/>
      <c r="H85" s="20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7" t="str">
        <f>E9</f>
        <v>01 - SO 01 Verejné osvetlenie</v>
      </c>
      <c r="F87" s="200"/>
      <c r="G87" s="200"/>
      <c r="H87" s="20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18</v>
      </c>
      <c r="D91" s="26"/>
      <c r="E91" s="26"/>
      <c r="F91" s="21" t="str">
        <f>E15</f>
        <v>Obec Jesenské</v>
      </c>
      <c r="G91" s="26"/>
      <c r="H91" s="26"/>
      <c r="I91" s="23" t="s">
        <v>22</v>
      </c>
      <c r="J91" s="24" t="str">
        <f>E21</f>
        <v>BAHAU s.r.o., Solivarská 6477/71, 080 05 Prešov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4" t="s">
        <v>87</v>
      </c>
      <c r="D94" s="96"/>
      <c r="E94" s="96"/>
      <c r="F94" s="96"/>
      <c r="G94" s="96"/>
      <c r="H94" s="96"/>
      <c r="I94" s="96"/>
      <c r="J94" s="105" t="s">
        <v>88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hidden="1" customHeight="1">
      <c r="A96" s="26"/>
      <c r="B96" s="27"/>
      <c r="C96" s="106" t="s">
        <v>89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90</v>
      </c>
    </row>
    <row r="97" spans="1:31" s="9" customFormat="1" ht="24.9" hidden="1" customHeight="1">
      <c r="B97" s="107"/>
      <c r="D97" s="108" t="s">
        <v>91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1:31" s="10" customFormat="1" ht="19.95" hidden="1" customHeight="1">
      <c r="B98" s="111"/>
      <c r="D98" s="112" t="s">
        <v>92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1:31" s="10" customFormat="1" ht="19.95" hidden="1" customHeight="1">
      <c r="B99" s="111"/>
      <c r="D99" s="112" t="s">
        <v>93</v>
      </c>
      <c r="E99" s="113"/>
      <c r="F99" s="113"/>
      <c r="G99" s="113"/>
      <c r="H99" s="113"/>
      <c r="I99" s="113"/>
      <c r="J99" s="114">
        <f>J137</f>
        <v>0</v>
      </c>
      <c r="L99" s="111"/>
    </row>
    <row r="100" spans="1:31" s="9" customFormat="1" ht="24.9" hidden="1" customHeight="1">
      <c r="B100" s="107"/>
      <c r="D100" s="108" t="s">
        <v>94</v>
      </c>
      <c r="E100" s="109"/>
      <c r="F100" s="109"/>
      <c r="G100" s="109"/>
      <c r="H100" s="109"/>
      <c r="I100" s="109"/>
      <c r="J100" s="110">
        <f>J141</f>
        <v>0</v>
      </c>
      <c r="L100" s="10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5" spans="1:31" hidden="1"/>
    <row r="106" spans="1:31" s="2" customFormat="1" ht="6.9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" customHeight="1">
      <c r="A107" s="26"/>
      <c r="B107" s="27"/>
      <c r="C107" s="18" t="s">
        <v>95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6.25" customHeight="1">
      <c r="A110" s="26"/>
      <c r="B110" s="27"/>
      <c r="C110" s="26"/>
      <c r="D110" s="26"/>
      <c r="E110" s="201" t="str">
        <f>E7</f>
        <v>Energetické zefektívnenie - Rekonštrukcia verejného osvetlenia vedľajších ulíc v obci Jesenské</v>
      </c>
      <c r="F110" s="202"/>
      <c r="G110" s="202"/>
      <c r="H110" s="202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84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87" t="str">
        <f>E9</f>
        <v>01 - SO 01 Verejné osvetlenie</v>
      </c>
      <c r="F112" s="200"/>
      <c r="G112" s="200"/>
      <c r="H112" s="20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15</v>
      </c>
      <c r="D114" s="26"/>
      <c r="E114" s="26"/>
      <c r="F114" s="21" t="str">
        <f>F12</f>
        <v xml:space="preserve"> </v>
      </c>
      <c r="G114" s="26"/>
      <c r="H114" s="26"/>
      <c r="I114" s="23" t="s">
        <v>17</v>
      </c>
      <c r="J114" s="49" t="str">
        <f>IF(J12="","",J12)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39.6">
      <c r="A116" s="26"/>
      <c r="B116" s="27"/>
      <c r="C116" s="23" t="s">
        <v>18</v>
      </c>
      <c r="D116" s="26"/>
      <c r="E116" s="26"/>
      <c r="F116" s="21" t="str">
        <f>E15</f>
        <v>Obec Jesenské</v>
      </c>
      <c r="G116" s="26"/>
      <c r="H116" s="26"/>
      <c r="I116" s="23" t="s">
        <v>22</v>
      </c>
      <c r="J116" s="24" t="str">
        <f>E21</f>
        <v>BAHAU s.r.o., Solivarská 6477/71, 080 05 Prešov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25</v>
      </c>
      <c r="J117" s="24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5"/>
      <c r="B119" s="116"/>
      <c r="C119" s="117" t="s">
        <v>96</v>
      </c>
      <c r="D119" s="118" t="s">
        <v>52</v>
      </c>
      <c r="E119" s="118" t="s">
        <v>48</v>
      </c>
      <c r="F119" s="118" t="s">
        <v>49</v>
      </c>
      <c r="G119" s="118" t="s">
        <v>97</v>
      </c>
      <c r="H119" s="118" t="s">
        <v>98</v>
      </c>
      <c r="I119" s="118" t="s">
        <v>99</v>
      </c>
      <c r="J119" s="119" t="s">
        <v>88</v>
      </c>
      <c r="K119" s="120" t="s">
        <v>100</v>
      </c>
      <c r="L119" s="121"/>
      <c r="M119" s="56" t="s">
        <v>1</v>
      </c>
      <c r="N119" s="57" t="s">
        <v>31</v>
      </c>
      <c r="O119" s="57" t="s">
        <v>101</v>
      </c>
      <c r="P119" s="57" t="s">
        <v>102</v>
      </c>
      <c r="Q119" s="57" t="s">
        <v>103</v>
      </c>
      <c r="R119" s="57" t="s">
        <v>104</v>
      </c>
      <c r="S119" s="57" t="s">
        <v>105</v>
      </c>
      <c r="T119" s="58" t="s">
        <v>106</v>
      </c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</row>
    <row r="120" spans="1:65" s="2" customFormat="1" ht="22.95" customHeight="1">
      <c r="A120" s="26"/>
      <c r="B120" s="27"/>
      <c r="C120" s="63" t="s">
        <v>89</v>
      </c>
      <c r="D120" s="26"/>
      <c r="E120" s="26"/>
      <c r="F120" s="26"/>
      <c r="G120" s="26"/>
      <c r="H120" s="26"/>
      <c r="I120" s="26"/>
      <c r="J120" s="122">
        <f>BK120</f>
        <v>0</v>
      </c>
      <c r="K120" s="26"/>
      <c r="L120" s="27"/>
      <c r="M120" s="59"/>
      <c r="N120" s="50"/>
      <c r="O120" s="60"/>
      <c r="P120" s="123">
        <f>P121+P141</f>
        <v>241.55599999999998</v>
      </c>
      <c r="Q120" s="60"/>
      <c r="R120" s="123">
        <f>R121+R141</f>
        <v>84.882000000000005</v>
      </c>
      <c r="S120" s="60"/>
      <c r="T120" s="124">
        <f>T121+T141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66</v>
      </c>
      <c r="AU120" s="14" t="s">
        <v>90</v>
      </c>
      <c r="BK120" s="125">
        <f>BK121+BK141</f>
        <v>0</v>
      </c>
    </row>
    <row r="121" spans="1:65" s="12" customFormat="1" ht="25.95" customHeight="1">
      <c r="B121" s="126"/>
      <c r="D121" s="127" t="s">
        <v>66</v>
      </c>
      <c r="E121" s="128" t="s">
        <v>107</v>
      </c>
      <c r="F121" s="128" t="s">
        <v>108</v>
      </c>
      <c r="J121" s="129">
        <f>BK121</f>
        <v>0</v>
      </c>
      <c r="L121" s="126"/>
      <c r="M121" s="130"/>
      <c r="N121" s="131"/>
      <c r="O121" s="131"/>
      <c r="P121" s="132">
        <f>P122+P137</f>
        <v>197.00799999999998</v>
      </c>
      <c r="Q121" s="131"/>
      <c r="R121" s="132">
        <f>R122+R137</f>
        <v>84.882000000000005</v>
      </c>
      <c r="S121" s="131"/>
      <c r="T121" s="133">
        <f>T122+T137</f>
        <v>0</v>
      </c>
      <c r="AR121" s="127" t="s">
        <v>109</v>
      </c>
      <c r="AT121" s="134" t="s">
        <v>66</v>
      </c>
      <c r="AU121" s="134" t="s">
        <v>67</v>
      </c>
      <c r="AY121" s="127" t="s">
        <v>110</v>
      </c>
      <c r="BK121" s="135">
        <f>BK122+BK137</f>
        <v>0</v>
      </c>
    </row>
    <row r="122" spans="1:65" s="12" customFormat="1" ht="22.95" customHeight="1">
      <c r="B122" s="126"/>
      <c r="D122" s="127" t="s">
        <v>66</v>
      </c>
      <c r="E122" s="136" t="s">
        <v>111</v>
      </c>
      <c r="F122" s="136" t="s">
        <v>112</v>
      </c>
      <c r="J122" s="137">
        <f>BK122</f>
        <v>0</v>
      </c>
      <c r="L122" s="126"/>
      <c r="M122" s="130"/>
      <c r="N122" s="131"/>
      <c r="O122" s="131"/>
      <c r="P122" s="132">
        <f>SUM(P123:P136)</f>
        <v>122.304</v>
      </c>
      <c r="Q122" s="131"/>
      <c r="R122" s="132">
        <f>SUM(R123:R136)</f>
        <v>84.882000000000005</v>
      </c>
      <c r="S122" s="131"/>
      <c r="T122" s="133">
        <f>SUM(T123:T136)</f>
        <v>0</v>
      </c>
      <c r="AR122" s="127" t="s">
        <v>109</v>
      </c>
      <c r="AT122" s="134" t="s">
        <v>66</v>
      </c>
      <c r="AU122" s="134" t="s">
        <v>75</v>
      </c>
      <c r="AY122" s="127" t="s">
        <v>110</v>
      </c>
      <c r="BK122" s="135">
        <f>SUM(BK123:BK136)</f>
        <v>0</v>
      </c>
    </row>
    <row r="123" spans="1:65" s="2" customFormat="1" ht="14.4" customHeight="1">
      <c r="A123" s="26"/>
      <c r="B123" s="138"/>
      <c r="C123" s="139" t="s">
        <v>75</v>
      </c>
      <c r="D123" s="139" t="s">
        <v>113</v>
      </c>
      <c r="E123" s="140" t="s">
        <v>114</v>
      </c>
      <c r="F123" s="141" t="s">
        <v>115</v>
      </c>
      <c r="G123" s="142" t="s">
        <v>116</v>
      </c>
      <c r="H123" s="143">
        <v>42</v>
      </c>
      <c r="I123" s="143">
        <v>0</v>
      </c>
      <c r="J123" s="143">
        <f t="shared" ref="J123:J136" si="0">ROUND(I123*H123,3)</f>
        <v>0</v>
      </c>
      <c r="K123" s="144"/>
      <c r="L123" s="27"/>
      <c r="M123" s="145" t="s">
        <v>1</v>
      </c>
      <c r="N123" s="146" t="s">
        <v>33</v>
      </c>
      <c r="O123" s="147">
        <v>0.47199999999999998</v>
      </c>
      <c r="P123" s="147">
        <f t="shared" ref="P123:P136" si="1">O123*H123</f>
        <v>19.823999999999998</v>
      </c>
      <c r="Q123" s="147">
        <v>0</v>
      </c>
      <c r="R123" s="147">
        <f t="shared" ref="R123:R136" si="2">Q123*H123</f>
        <v>0</v>
      </c>
      <c r="S123" s="147">
        <v>0</v>
      </c>
      <c r="T123" s="148">
        <f t="shared" ref="T123:T136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9" t="s">
        <v>117</v>
      </c>
      <c r="AT123" s="149" t="s">
        <v>113</v>
      </c>
      <c r="AU123" s="149" t="s">
        <v>118</v>
      </c>
      <c r="AY123" s="14" t="s">
        <v>110</v>
      </c>
      <c r="BE123" s="150">
        <f t="shared" ref="BE123:BE136" si="4">IF(N123="základná",J123,0)</f>
        <v>0</v>
      </c>
      <c r="BF123" s="150">
        <f t="shared" ref="BF123:BF136" si="5">IF(N123="znížená",J123,0)</f>
        <v>0</v>
      </c>
      <c r="BG123" s="150">
        <f t="shared" ref="BG123:BG136" si="6">IF(N123="zákl. prenesená",J123,0)</f>
        <v>0</v>
      </c>
      <c r="BH123" s="150">
        <f t="shared" ref="BH123:BH136" si="7">IF(N123="zníž. prenesená",J123,0)</f>
        <v>0</v>
      </c>
      <c r="BI123" s="150">
        <f t="shared" ref="BI123:BI136" si="8">IF(N123="nulová",J123,0)</f>
        <v>0</v>
      </c>
      <c r="BJ123" s="14" t="s">
        <v>118</v>
      </c>
      <c r="BK123" s="151">
        <f t="shared" ref="BK123:BK136" si="9">ROUND(I123*H123,3)</f>
        <v>0</v>
      </c>
      <c r="BL123" s="14" t="s">
        <v>117</v>
      </c>
      <c r="BM123" s="149" t="s">
        <v>119</v>
      </c>
    </row>
    <row r="124" spans="1:65" s="2" customFormat="1" ht="14.4" customHeight="1">
      <c r="A124" s="26"/>
      <c r="B124" s="138"/>
      <c r="C124" s="152" t="s">
        <v>120</v>
      </c>
      <c r="D124" s="152" t="s">
        <v>107</v>
      </c>
      <c r="E124" s="153" t="s">
        <v>121</v>
      </c>
      <c r="F124" s="154" t="s">
        <v>122</v>
      </c>
      <c r="G124" s="155" t="s">
        <v>116</v>
      </c>
      <c r="H124" s="156">
        <v>2</v>
      </c>
      <c r="I124" s="156">
        <v>0</v>
      </c>
      <c r="J124" s="156">
        <f t="shared" si="0"/>
        <v>0</v>
      </c>
      <c r="K124" s="157"/>
      <c r="L124" s="158"/>
      <c r="M124" s="159" t="s">
        <v>1</v>
      </c>
      <c r="N124" s="160" t="s">
        <v>33</v>
      </c>
      <c r="O124" s="147">
        <v>0</v>
      </c>
      <c r="P124" s="147">
        <f t="shared" si="1"/>
        <v>0</v>
      </c>
      <c r="Q124" s="147">
        <v>2.0209999999999999</v>
      </c>
      <c r="R124" s="147">
        <f t="shared" si="2"/>
        <v>4.0419999999999998</v>
      </c>
      <c r="S124" s="147">
        <v>0</v>
      </c>
      <c r="T124" s="148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9" t="s">
        <v>123</v>
      </c>
      <c r="AT124" s="149" t="s">
        <v>107</v>
      </c>
      <c r="AU124" s="149" t="s">
        <v>118</v>
      </c>
      <c r="AY124" s="14" t="s">
        <v>110</v>
      </c>
      <c r="BE124" s="150">
        <f t="shared" si="4"/>
        <v>0</v>
      </c>
      <c r="BF124" s="150">
        <f t="shared" si="5"/>
        <v>0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4" t="s">
        <v>118</v>
      </c>
      <c r="BK124" s="151">
        <f t="shared" si="9"/>
        <v>0</v>
      </c>
      <c r="BL124" s="14" t="s">
        <v>123</v>
      </c>
      <c r="BM124" s="149" t="s">
        <v>124</v>
      </c>
    </row>
    <row r="125" spans="1:65" s="2" customFormat="1" ht="14.4" customHeight="1">
      <c r="A125" s="26"/>
      <c r="B125" s="138"/>
      <c r="C125" s="152" t="s">
        <v>118</v>
      </c>
      <c r="D125" s="152" t="s">
        <v>107</v>
      </c>
      <c r="E125" s="153" t="s">
        <v>125</v>
      </c>
      <c r="F125" s="154" t="s">
        <v>126</v>
      </c>
      <c r="G125" s="155" t="s">
        <v>116</v>
      </c>
      <c r="H125" s="156">
        <v>40</v>
      </c>
      <c r="I125" s="156">
        <v>0</v>
      </c>
      <c r="J125" s="156">
        <f t="shared" si="0"/>
        <v>0</v>
      </c>
      <c r="K125" s="157"/>
      <c r="L125" s="158"/>
      <c r="M125" s="159" t="s">
        <v>1</v>
      </c>
      <c r="N125" s="160" t="s">
        <v>33</v>
      </c>
      <c r="O125" s="147">
        <v>0</v>
      </c>
      <c r="P125" s="147">
        <f t="shared" si="1"/>
        <v>0</v>
      </c>
      <c r="Q125" s="147">
        <v>2.0209999999999999</v>
      </c>
      <c r="R125" s="147">
        <f t="shared" si="2"/>
        <v>80.84</v>
      </c>
      <c r="S125" s="147">
        <v>0</v>
      </c>
      <c r="T125" s="148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123</v>
      </c>
      <c r="AT125" s="149" t="s">
        <v>107</v>
      </c>
      <c r="AU125" s="149" t="s">
        <v>118</v>
      </c>
      <c r="AY125" s="14" t="s">
        <v>110</v>
      </c>
      <c r="BE125" s="150">
        <f t="shared" si="4"/>
        <v>0</v>
      </c>
      <c r="BF125" s="150">
        <f t="shared" si="5"/>
        <v>0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4" t="s">
        <v>118</v>
      </c>
      <c r="BK125" s="151">
        <f t="shared" si="9"/>
        <v>0</v>
      </c>
      <c r="BL125" s="14" t="s">
        <v>123</v>
      </c>
      <c r="BM125" s="149" t="s">
        <v>127</v>
      </c>
    </row>
    <row r="126" spans="1:65" s="2" customFormat="1" ht="14.4" customHeight="1">
      <c r="A126" s="26"/>
      <c r="B126" s="138"/>
      <c r="C126" s="139" t="s">
        <v>109</v>
      </c>
      <c r="D126" s="139" t="s">
        <v>113</v>
      </c>
      <c r="E126" s="140" t="s">
        <v>128</v>
      </c>
      <c r="F126" s="141" t="s">
        <v>129</v>
      </c>
      <c r="G126" s="142" t="s">
        <v>116</v>
      </c>
      <c r="H126" s="143">
        <v>84</v>
      </c>
      <c r="I126" s="143">
        <v>0</v>
      </c>
      <c r="J126" s="143">
        <f t="shared" si="0"/>
        <v>0</v>
      </c>
      <c r="K126" s="144"/>
      <c r="L126" s="27"/>
      <c r="M126" s="145" t="s">
        <v>1</v>
      </c>
      <c r="N126" s="146" t="s">
        <v>33</v>
      </c>
      <c r="O126" s="147">
        <v>0.39700000000000002</v>
      </c>
      <c r="P126" s="147">
        <f t="shared" si="1"/>
        <v>33.347999999999999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117</v>
      </c>
      <c r="AT126" s="149" t="s">
        <v>113</v>
      </c>
      <c r="AU126" s="149" t="s">
        <v>118</v>
      </c>
      <c r="AY126" s="14" t="s">
        <v>110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118</v>
      </c>
      <c r="BK126" s="151">
        <f t="shared" si="9"/>
        <v>0</v>
      </c>
      <c r="BL126" s="14" t="s">
        <v>117</v>
      </c>
      <c r="BM126" s="149" t="s">
        <v>130</v>
      </c>
    </row>
    <row r="127" spans="1:65" s="2" customFormat="1" ht="14.4" customHeight="1">
      <c r="A127" s="26"/>
      <c r="B127" s="138"/>
      <c r="C127" s="152" t="s">
        <v>131</v>
      </c>
      <c r="D127" s="152" t="s">
        <v>107</v>
      </c>
      <c r="E127" s="153" t="s">
        <v>132</v>
      </c>
      <c r="F127" s="154" t="s">
        <v>133</v>
      </c>
      <c r="G127" s="155" t="s">
        <v>116</v>
      </c>
      <c r="H127" s="156">
        <v>84</v>
      </c>
      <c r="I127" s="156">
        <v>0</v>
      </c>
      <c r="J127" s="156">
        <f t="shared" si="0"/>
        <v>0</v>
      </c>
      <c r="K127" s="157"/>
      <c r="L127" s="158"/>
      <c r="M127" s="159" t="s">
        <v>1</v>
      </c>
      <c r="N127" s="160" t="s">
        <v>33</v>
      </c>
      <c r="O127" s="147">
        <v>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123</v>
      </c>
      <c r="AT127" s="149" t="s">
        <v>107</v>
      </c>
      <c r="AU127" s="149" t="s">
        <v>118</v>
      </c>
      <c r="AY127" s="14" t="s">
        <v>110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118</v>
      </c>
      <c r="BK127" s="151">
        <f t="shared" si="9"/>
        <v>0</v>
      </c>
      <c r="BL127" s="14" t="s">
        <v>123</v>
      </c>
      <c r="BM127" s="149" t="s">
        <v>134</v>
      </c>
    </row>
    <row r="128" spans="1:65" s="2" customFormat="1" ht="14.4" customHeight="1">
      <c r="A128" s="26"/>
      <c r="B128" s="138"/>
      <c r="C128" s="139" t="s">
        <v>135</v>
      </c>
      <c r="D128" s="139" t="s">
        <v>113</v>
      </c>
      <c r="E128" s="140" t="s">
        <v>136</v>
      </c>
      <c r="F128" s="141" t="s">
        <v>137</v>
      </c>
      <c r="G128" s="142" t="s">
        <v>116</v>
      </c>
      <c r="H128" s="143">
        <v>84</v>
      </c>
      <c r="I128" s="143">
        <v>0</v>
      </c>
      <c r="J128" s="143">
        <f t="shared" si="0"/>
        <v>0</v>
      </c>
      <c r="K128" s="144"/>
      <c r="L128" s="27"/>
      <c r="M128" s="145" t="s">
        <v>1</v>
      </c>
      <c r="N128" s="146" t="s">
        <v>33</v>
      </c>
      <c r="O128" s="147">
        <v>0.22800000000000001</v>
      </c>
      <c r="P128" s="147">
        <f t="shared" si="1"/>
        <v>19.152000000000001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117</v>
      </c>
      <c r="AT128" s="149" t="s">
        <v>113</v>
      </c>
      <c r="AU128" s="149" t="s">
        <v>118</v>
      </c>
      <c r="AY128" s="14" t="s">
        <v>110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118</v>
      </c>
      <c r="BK128" s="151">
        <f t="shared" si="9"/>
        <v>0</v>
      </c>
      <c r="BL128" s="14" t="s">
        <v>117</v>
      </c>
      <c r="BM128" s="149" t="s">
        <v>138</v>
      </c>
    </row>
    <row r="129" spans="1:65" s="2" customFormat="1" ht="14.4" customHeight="1">
      <c r="A129" s="26"/>
      <c r="B129" s="138"/>
      <c r="C129" s="139" t="s">
        <v>139</v>
      </c>
      <c r="D129" s="139" t="s">
        <v>113</v>
      </c>
      <c r="E129" s="140" t="s">
        <v>140</v>
      </c>
      <c r="F129" s="141" t="s">
        <v>141</v>
      </c>
      <c r="G129" s="142" t="s">
        <v>116</v>
      </c>
      <c r="H129" s="143">
        <v>42</v>
      </c>
      <c r="I129" s="143">
        <v>0</v>
      </c>
      <c r="J129" s="143">
        <f t="shared" si="0"/>
        <v>0</v>
      </c>
      <c r="K129" s="144"/>
      <c r="L129" s="27"/>
      <c r="M129" s="145" t="s">
        <v>1</v>
      </c>
      <c r="N129" s="146" t="s">
        <v>33</v>
      </c>
      <c r="O129" s="147">
        <v>0.188</v>
      </c>
      <c r="P129" s="147">
        <f t="shared" si="1"/>
        <v>7.8959999999999999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117</v>
      </c>
      <c r="AT129" s="149" t="s">
        <v>113</v>
      </c>
      <c r="AU129" s="149" t="s">
        <v>118</v>
      </c>
      <c r="AY129" s="14" t="s">
        <v>110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118</v>
      </c>
      <c r="BK129" s="151">
        <f t="shared" si="9"/>
        <v>0</v>
      </c>
      <c r="BL129" s="14" t="s">
        <v>117</v>
      </c>
      <c r="BM129" s="149" t="s">
        <v>142</v>
      </c>
    </row>
    <row r="130" spans="1:65" s="2" customFormat="1" ht="24.15" customHeight="1">
      <c r="A130" s="26"/>
      <c r="B130" s="138"/>
      <c r="C130" s="152" t="s">
        <v>143</v>
      </c>
      <c r="D130" s="152" t="s">
        <v>107</v>
      </c>
      <c r="E130" s="153" t="s">
        <v>144</v>
      </c>
      <c r="F130" s="154" t="s">
        <v>145</v>
      </c>
      <c r="G130" s="155" t="s">
        <v>116</v>
      </c>
      <c r="H130" s="156">
        <v>42</v>
      </c>
      <c r="I130" s="156">
        <v>0</v>
      </c>
      <c r="J130" s="156">
        <f t="shared" si="0"/>
        <v>0</v>
      </c>
      <c r="K130" s="157"/>
      <c r="L130" s="158"/>
      <c r="M130" s="159" t="s">
        <v>1</v>
      </c>
      <c r="N130" s="160" t="s">
        <v>33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123</v>
      </c>
      <c r="AT130" s="149" t="s">
        <v>107</v>
      </c>
      <c r="AU130" s="149" t="s">
        <v>118</v>
      </c>
      <c r="AY130" s="14" t="s">
        <v>110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118</v>
      </c>
      <c r="BK130" s="151">
        <f t="shared" si="9"/>
        <v>0</v>
      </c>
      <c r="BL130" s="14" t="s">
        <v>123</v>
      </c>
      <c r="BM130" s="149" t="s">
        <v>146</v>
      </c>
    </row>
    <row r="131" spans="1:65" s="2" customFormat="1" ht="14.4" customHeight="1">
      <c r="A131" s="26"/>
      <c r="B131" s="138"/>
      <c r="C131" s="139" t="s">
        <v>147</v>
      </c>
      <c r="D131" s="139" t="s">
        <v>113</v>
      </c>
      <c r="E131" s="140" t="s">
        <v>148</v>
      </c>
      <c r="F131" s="141" t="s">
        <v>149</v>
      </c>
      <c r="G131" s="142" t="s">
        <v>116</v>
      </c>
      <c r="H131" s="143">
        <v>42</v>
      </c>
      <c r="I131" s="143">
        <v>0</v>
      </c>
      <c r="J131" s="143">
        <f t="shared" si="0"/>
        <v>0</v>
      </c>
      <c r="K131" s="144"/>
      <c r="L131" s="27"/>
      <c r="M131" s="145" t="s">
        <v>1</v>
      </c>
      <c r="N131" s="146" t="s">
        <v>33</v>
      </c>
      <c r="O131" s="147">
        <v>0.873</v>
      </c>
      <c r="P131" s="147">
        <f t="shared" si="1"/>
        <v>36.665999999999997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117</v>
      </c>
      <c r="AT131" s="149" t="s">
        <v>113</v>
      </c>
      <c r="AU131" s="149" t="s">
        <v>118</v>
      </c>
      <c r="AY131" s="14" t="s">
        <v>110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118</v>
      </c>
      <c r="BK131" s="151">
        <f t="shared" si="9"/>
        <v>0</v>
      </c>
      <c r="BL131" s="14" t="s">
        <v>117</v>
      </c>
      <c r="BM131" s="149" t="s">
        <v>150</v>
      </c>
    </row>
    <row r="132" spans="1:65" s="2" customFormat="1" ht="14.4" customHeight="1">
      <c r="A132" s="26"/>
      <c r="B132" s="138"/>
      <c r="C132" s="152" t="s">
        <v>151</v>
      </c>
      <c r="D132" s="152" t="s">
        <v>107</v>
      </c>
      <c r="E132" s="153" t="s">
        <v>152</v>
      </c>
      <c r="F132" s="154" t="s">
        <v>153</v>
      </c>
      <c r="G132" s="155" t="s">
        <v>116</v>
      </c>
      <c r="H132" s="156">
        <v>42</v>
      </c>
      <c r="I132" s="156">
        <v>0</v>
      </c>
      <c r="J132" s="156">
        <f t="shared" si="0"/>
        <v>0</v>
      </c>
      <c r="K132" s="157"/>
      <c r="L132" s="158"/>
      <c r="M132" s="159" t="s">
        <v>1</v>
      </c>
      <c r="N132" s="160" t="s">
        <v>33</v>
      </c>
      <c r="O132" s="147">
        <v>0</v>
      </c>
      <c r="P132" s="147">
        <f t="shared" si="1"/>
        <v>0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123</v>
      </c>
      <c r="AT132" s="149" t="s">
        <v>107</v>
      </c>
      <c r="AU132" s="149" t="s">
        <v>118</v>
      </c>
      <c r="AY132" s="14" t="s">
        <v>110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118</v>
      </c>
      <c r="BK132" s="151">
        <f t="shared" si="9"/>
        <v>0</v>
      </c>
      <c r="BL132" s="14" t="s">
        <v>123</v>
      </c>
      <c r="BM132" s="149" t="s">
        <v>154</v>
      </c>
    </row>
    <row r="133" spans="1:65" s="2" customFormat="1" ht="24.15" customHeight="1">
      <c r="A133" s="26"/>
      <c r="B133" s="138"/>
      <c r="C133" s="139" t="s">
        <v>155</v>
      </c>
      <c r="D133" s="139" t="s">
        <v>113</v>
      </c>
      <c r="E133" s="140" t="s">
        <v>156</v>
      </c>
      <c r="F133" s="141" t="s">
        <v>157</v>
      </c>
      <c r="G133" s="142" t="s">
        <v>158</v>
      </c>
      <c r="H133" s="143">
        <v>126</v>
      </c>
      <c r="I133" s="143">
        <v>0</v>
      </c>
      <c r="J133" s="143">
        <f t="shared" si="0"/>
        <v>0</v>
      </c>
      <c r="K133" s="144"/>
      <c r="L133" s="27"/>
      <c r="M133" s="145" t="s">
        <v>1</v>
      </c>
      <c r="N133" s="146" t="s">
        <v>33</v>
      </c>
      <c r="O133" s="147">
        <v>4.2999999999999997E-2</v>
      </c>
      <c r="P133" s="147">
        <f t="shared" si="1"/>
        <v>5.4179999999999993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117</v>
      </c>
      <c r="AT133" s="149" t="s">
        <v>113</v>
      </c>
      <c r="AU133" s="149" t="s">
        <v>118</v>
      </c>
      <c r="AY133" s="14" t="s">
        <v>110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118</v>
      </c>
      <c r="BK133" s="151">
        <f t="shared" si="9"/>
        <v>0</v>
      </c>
      <c r="BL133" s="14" t="s">
        <v>117</v>
      </c>
      <c r="BM133" s="149" t="s">
        <v>159</v>
      </c>
    </row>
    <row r="134" spans="1:65" s="2" customFormat="1" ht="14.4" customHeight="1">
      <c r="A134" s="26"/>
      <c r="B134" s="138"/>
      <c r="C134" s="152" t="s">
        <v>160</v>
      </c>
      <c r="D134" s="152" t="s">
        <v>107</v>
      </c>
      <c r="E134" s="153" t="s">
        <v>161</v>
      </c>
      <c r="F134" s="154" t="s">
        <v>162</v>
      </c>
      <c r="G134" s="155" t="s">
        <v>158</v>
      </c>
      <c r="H134" s="156">
        <v>126</v>
      </c>
      <c r="I134" s="156">
        <v>0</v>
      </c>
      <c r="J134" s="156">
        <f t="shared" si="0"/>
        <v>0</v>
      </c>
      <c r="K134" s="157"/>
      <c r="L134" s="158"/>
      <c r="M134" s="159" t="s">
        <v>1</v>
      </c>
      <c r="N134" s="160" t="s">
        <v>33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123</v>
      </c>
      <c r="AT134" s="149" t="s">
        <v>107</v>
      </c>
      <c r="AU134" s="149" t="s">
        <v>118</v>
      </c>
      <c r="AY134" s="14" t="s">
        <v>110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118</v>
      </c>
      <c r="BK134" s="151">
        <f t="shared" si="9"/>
        <v>0</v>
      </c>
      <c r="BL134" s="14" t="s">
        <v>123</v>
      </c>
      <c r="BM134" s="149" t="s">
        <v>163</v>
      </c>
    </row>
    <row r="135" spans="1:65" s="2" customFormat="1" ht="14.4" customHeight="1">
      <c r="A135" s="26"/>
      <c r="B135" s="138"/>
      <c r="C135" s="139" t="s">
        <v>164</v>
      </c>
      <c r="D135" s="139" t="s">
        <v>113</v>
      </c>
      <c r="E135" s="140" t="s">
        <v>165</v>
      </c>
      <c r="F135" s="141" t="s">
        <v>166</v>
      </c>
      <c r="G135" s="142" t="s">
        <v>167</v>
      </c>
      <c r="H135" s="143">
        <v>3</v>
      </c>
      <c r="I135" s="143">
        <v>0</v>
      </c>
      <c r="J135" s="143">
        <f t="shared" si="0"/>
        <v>0</v>
      </c>
      <c r="K135" s="144"/>
      <c r="L135" s="27"/>
      <c r="M135" s="145" t="s">
        <v>1</v>
      </c>
      <c r="N135" s="146" t="s">
        <v>33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123</v>
      </c>
      <c r="AT135" s="149" t="s">
        <v>113</v>
      </c>
      <c r="AU135" s="149" t="s">
        <v>118</v>
      </c>
      <c r="AY135" s="14" t="s">
        <v>110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118</v>
      </c>
      <c r="BK135" s="151">
        <f t="shared" si="9"/>
        <v>0</v>
      </c>
      <c r="BL135" s="14" t="s">
        <v>123</v>
      </c>
      <c r="BM135" s="149" t="s">
        <v>168</v>
      </c>
    </row>
    <row r="136" spans="1:65" s="2" customFormat="1" ht="14.4" customHeight="1">
      <c r="A136" s="26"/>
      <c r="B136" s="138"/>
      <c r="C136" s="139" t="s">
        <v>169</v>
      </c>
      <c r="D136" s="139" t="s">
        <v>113</v>
      </c>
      <c r="E136" s="140" t="s">
        <v>170</v>
      </c>
      <c r="F136" s="141" t="s">
        <v>171</v>
      </c>
      <c r="G136" s="142" t="s">
        <v>167</v>
      </c>
      <c r="H136" s="143">
        <v>5</v>
      </c>
      <c r="I136" s="143">
        <v>0</v>
      </c>
      <c r="J136" s="143">
        <f t="shared" si="0"/>
        <v>0</v>
      </c>
      <c r="K136" s="144"/>
      <c r="L136" s="27"/>
      <c r="M136" s="145" t="s">
        <v>1</v>
      </c>
      <c r="N136" s="146" t="s">
        <v>33</v>
      </c>
      <c r="O136" s="147">
        <v>0</v>
      </c>
      <c r="P136" s="147">
        <f t="shared" si="1"/>
        <v>0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117</v>
      </c>
      <c r="AT136" s="149" t="s">
        <v>113</v>
      </c>
      <c r="AU136" s="149" t="s">
        <v>118</v>
      </c>
      <c r="AY136" s="14" t="s">
        <v>110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118</v>
      </c>
      <c r="BK136" s="151">
        <f t="shared" si="9"/>
        <v>0</v>
      </c>
      <c r="BL136" s="14" t="s">
        <v>117</v>
      </c>
      <c r="BM136" s="149" t="s">
        <v>172</v>
      </c>
    </row>
    <row r="137" spans="1:65" s="12" customFormat="1" ht="22.95" customHeight="1">
      <c r="B137" s="126"/>
      <c r="D137" s="127" t="s">
        <v>66</v>
      </c>
      <c r="E137" s="136" t="s">
        <v>173</v>
      </c>
      <c r="F137" s="136" t="s">
        <v>174</v>
      </c>
      <c r="J137" s="137">
        <f>BK137</f>
        <v>0</v>
      </c>
      <c r="L137" s="126"/>
      <c r="M137" s="130"/>
      <c r="N137" s="131"/>
      <c r="O137" s="131"/>
      <c r="P137" s="132">
        <f>SUM(P138:P140)</f>
        <v>74.703999999999994</v>
      </c>
      <c r="Q137" s="131"/>
      <c r="R137" s="132">
        <f>SUM(R138:R140)</f>
        <v>0</v>
      </c>
      <c r="S137" s="131"/>
      <c r="T137" s="133">
        <f>SUM(T138:T140)</f>
        <v>0</v>
      </c>
      <c r="AR137" s="127" t="s">
        <v>109</v>
      </c>
      <c r="AT137" s="134" t="s">
        <v>66</v>
      </c>
      <c r="AU137" s="134" t="s">
        <v>75</v>
      </c>
      <c r="AY137" s="127" t="s">
        <v>110</v>
      </c>
      <c r="BK137" s="135">
        <f>SUM(BK138:BK140)</f>
        <v>0</v>
      </c>
    </row>
    <row r="138" spans="1:65" s="2" customFormat="1" ht="14.4" customHeight="1">
      <c r="A138" s="26"/>
      <c r="B138" s="138"/>
      <c r="C138" s="139" t="s">
        <v>175</v>
      </c>
      <c r="D138" s="139" t="s">
        <v>113</v>
      </c>
      <c r="E138" s="140" t="s">
        <v>176</v>
      </c>
      <c r="F138" s="141" t="s">
        <v>177</v>
      </c>
      <c r="G138" s="142" t="s">
        <v>116</v>
      </c>
      <c r="H138" s="143">
        <v>28</v>
      </c>
      <c r="I138" s="143">
        <v>0</v>
      </c>
      <c r="J138" s="143">
        <f>ROUND(I138*H138,3)</f>
        <v>0</v>
      </c>
      <c r="K138" s="144"/>
      <c r="L138" s="27"/>
      <c r="M138" s="145" t="s">
        <v>1</v>
      </c>
      <c r="N138" s="146" t="s">
        <v>33</v>
      </c>
      <c r="O138" s="147">
        <v>0.873</v>
      </c>
      <c r="P138" s="147">
        <f>O138*H138</f>
        <v>24.443999999999999</v>
      </c>
      <c r="Q138" s="147">
        <v>0</v>
      </c>
      <c r="R138" s="147">
        <f>Q138*H138</f>
        <v>0</v>
      </c>
      <c r="S138" s="147">
        <v>0</v>
      </c>
      <c r="T138" s="148">
        <f>S138*H138</f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117</v>
      </c>
      <c r="AT138" s="149" t="s">
        <v>113</v>
      </c>
      <c r="AU138" s="149" t="s">
        <v>118</v>
      </c>
      <c r="AY138" s="14" t="s">
        <v>110</v>
      </c>
      <c r="BE138" s="150">
        <f>IF(N138="základná",J138,0)</f>
        <v>0</v>
      </c>
      <c r="BF138" s="150">
        <f>IF(N138="znížená",J138,0)</f>
        <v>0</v>
      </c>
      <c r="BG138" s="150">
        <f>IF(N138="zákl. prenesená",J138,0)</f>
        <v>0</v>
      </c>
      <c r="BH138" s="150">
        <f>IF(N138="zníž. prenesená",J138,0)</f>
        <v>0</v>
      </c>
      <c r="BI138" s="150">
        <f>IF(N138="nulová",J138,0)</f>
        <v>0</v>
      </c>
      <c r="BJ138" s="14" t="s">
        <v>118</v>
      </c>
      <c r="BK138" s="151">
        <f>ROUND(I138*H138,3)</f>
        <v>0</v>
      </c>
      <c r="BL138" s="14" t="s">
        <v>117</v>
      </c>
      <c r="BM138" s="149" t="s">
        <v>178</v>
      </c>
    </row>
    <row r="139" spans="1:65" s="2" customFormat="1" ht="14.4" customHeight="1">
      <c r="A139" s="26"/>
      <c r="B139" s="138"/>
      <c r="C139" s="139" t="s">
        <v>179</v>
      </c>
      <c r="D139" s="139" t="s">
        <v>113</v>
      </c>
      <c r="E139" s="140" t="s">
        <v>180</v>
      </c>
      <c r="F139" s="141" t="s">
        <v>181</v>
      </c>
      <c r="G139" s="142" t="s">
        <v>116</v>
      </c>
      <c r="H139" s="143">
        <v>28</v>
      </c>
      <c r="I139" s="143">
        <v>0</v>
      </c>
      <c r="J139" s="143">
        <f>ROUND(I139*H139,3)</f>
        <v>0</v>
      </c>
      <c r="K139" s="144"/>
      <c r="L139" s="27"/>
      <c r="M139" s="145" t="s">
        <v>1</v>
      </c>
      <c r="N139" s="146" t="s">
        <v>33</v>
      </c>
      <c r="O139" s="147">
        <v>1.7250000000000001</v>
      </c>
      <c r="P139" s="147">
        <f>O139*H139</f>
        <v>48.300000000000004</v>
      </c>
      <c r="Q139" s="147">
        <v>0</v>
      </c>
      <c r="R139" s="147">
        <f>Q139*H139</f>
        <v>0</v>
      </c>
      <c r="S139" s="147">
        <v>0</v>
      </c>
      <c r="T139" s="148">
        <f>S139*H139</f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117</v>
      </c>
      <c r="AT139" s="149" t="s">
        <v>113</v>
      </c>
      <c r="AU139" s="149" t="s">
        <v>118</v>
      </c>
      <c r="AY139" s="14" t="s">
        <v>110</v>
      </c>
      <c r="BE139" s="150">
        <f>IF(N139="základná",J139,0)</f>
        <v>0</v>
      </c>
      <c r="BF139" s="150">
        <f>IF(N139="znížená",J139,0)</f>
        <v>0</v>
      </c>
      <c r="BG139" s="150">
        <f>IF(N139="zákl. prenesená",J139,0)</f>
        <v>0</v>
      </c>
      <c r="BH139" s="150">
        <f>IF(N139="zníž. prenesená",J139,0)</f>
        <v>0</v>
      </c>
      <c r="BI139" s="150">
        <f>IF(N139="nulová",J139,0)</f>
        <v>0</v>
      </c>
      <c r="BJ139" s="14" t="s">
        <v>118</v>
      </c>
      <c r="BK139" s="151">
        <f>ROUND(I139*H139,3)</f>
        <v>0</v>
      </c>
      <c r="BL139" s="14" t="s">
        <v>117</v>
      </c>
      <c r="BM139" s="149" t="s">
        <v>182</v>
      </c>
    </row>
    <row r="140" spans="1:65" s="2" customFormat="1" ht="14.4" customHeight="1">
      <c r="A140" s="26"/>
      <c r="B140" s="138"/>
      <c r="C140" s="139" t="s">
        <v>183</v>
      </c>
      <c r="D140" s="139" t="s">
        <v>113</v>
      </c>
      <c r="E140" s="140" t="s">
        <v>184</v>
      </c>
      <c r="F140" s="141" t="s">
        <v>185</v>
      </c>
      <c r="G140" s="142" t="s">
        <v>116</v>
      </c>
      <c r="H140" s="143">
        <v>56</v>
      </c>
      <c r="I140" s="143">
        <v>0</v>
      </c>
      <c r="J140" s="143">
        <f>ROUND(I140*H140,3)</f>
        <v>0</v>
      </c>
      <c r="K140" s="144"/>
      <c r="L140" s="27"/>
      <c r="M140" s="145" t="s">
        <v>1</v>
      </c>
      <c r="N140" s="146" t="s">
        <v>33</v>
      </c>
      <c r="O140" s="147">
        <v>3.5000000000000003E-2</v>
      </c>
      <c r="P140" s="147">
        <f>O140*H140</f>
        <v>1.9600000000000002</v>
      </c>
      <c r="Q140" s="147">
        <v>0</v>
      </c>
      <c r="R140" s="147">
        <f>Q140*H140</f>
        <v>0</v>
      </c>
      <c r="S140" s="147">
        <v>0</v>
      </c>
      <c r="T140" s="148">
        <f>S140*H140</f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117</v>
      </c>
      <c r="AT140" s="149" t="s">
        <v>113</v>
      </c>
      <c r="AU140" s="149" t="s">
        <v>118</v>
      </c>
      <c r="AY140" s="14" t="s">
        <v>110</v>
      </c>
      <c r="BE140" s="150">
        <f>IF(N140="základná",J140,0)</f>
        <v>0</v>
      </c>
      <c r="BF140" s="150">
        <f>IF(N140="znížená",J140,0)</f>
        <v>0</v>
      </c>
      <c r="BG140" s="150">
        <f>IF(N140="zákl. prenesená",J140,0)</f>
        <v>0</v>
      </c>
      <c r="BH140" s="150">
        <f>IF(N140="zníž. prenesená",J140,0)</f>
        <v>0</v>
      </c>
      <c r="BI140" s="150">
        <f>IF(N140="nulová",J140,0)</f>
        <v>0</v>
      </c>
      <c r="BJ140" s="14" t="s">
        <v>118</v>
      </c>
      <c r="BK140" s="151">
        <f>ROUND(I140*H140,3)</f>
        <v>0</v>
      </c>
      <c r="BL140" s="14" t="s">
        <v>117</v>
      </c>
      <c r="BM140" s="149" t="s">
        <v>186</v>
      </c>
    </row>
    <row r="141" spans="1:65" s="12" customFormat="1" ht="25.95" customHeight="1">
      <c r="B141" s="126"/>
      <c r="D141" s="127" t="s">
        <v>66</v>
      </c>
      <c r="E141" s="128" t="s">
        <v>187</v>
      </c>
      <c r="F141" s="128" t="s">
        <v>188</v>
      </c>
      <c r="J141" s="129">
        <f>BK141</f>
        <v>0</v>
      </c>
      <c r="L141" s="126"/>
      <c r="M141" s="130"/>
      <c r="N141" s="131"/>
      <c r="O141" s="131"/>
      <c r="P141" s="132">
        <f>SUM(P142:P144)</f>
        <v>44.548000000000009</v>
      </c>
      <c r="Q141" s="131"/>
      <c r="R141" s="132">
        <f>SUM(R142:R144)</f>
        <v>0</v>
      </c>
      <c r="S141" s="131"/>
      <c r="T141" s="133">
        <f>SUM(T142:T144)</f>
        <v>0</v>
      </c>
      <c r="AR141" s="127" t="s">
        <v>131</v>
      </c>
      <c r="AT141" s="134" t="s">
        <v>66</v>
      </c>
      <c r="AU141" s="134" t="s">
        <v>67</v>
      </c>
      <c r="AY141" s="127" t="s">
        <v>110</v>
      </c>
      <c r="BK141" s="135">
        <f>SUM(BK142:BK144)</f>
        <v>0</v>
      </c>
    </row>
    <row r="142" spans="1:65" s="2" customFormat="1" ht="14.4" customHeight="1">
      <c r="A142" s="26"/>
      <c r="B142" s="138"/>
      <c r="C142" s="139" t="s">
        <v>189</v>
      </c>
      <c r="D142" s="139" t="s">
        <v>113</v>
      </c>
      <c r="E142" s="140" t="s">
        <v>190</v>
      </c>
      <c r="F142" s="141" t="s">
        <v>191</v>
      </c>
      <c r="G142" s="142" t="s">
        <v>192</v>
      </c>
      <c r="H142" s="143">
        <v>42</v>
      </c>
      <c r="I142" s="143">
        <v>0</v>
      </c>
      <c r="J142" s="143">
        <f>ROUND(I142*H142,3)</f>
        <v>0</v>
      </c>
      <c r="K142" s="144"/>
      <c r="L142" s="27"/>
      <c r="M142" s="145" t="s">
        <v>1</v>
      </c>
      <c r="N142" s="146" t="s">
        <v>33</v>
      </c>
      <c r="O142" s="147">
        <v>1.06</v>
      </c>
      <c r="P142" s="147">
        <f>O142*H142</f>
        <v>44.52</v>
      </c>
      <c r="Q142" s="147">
        <v>0</v>
      </c>
      <c r="R142" s="147">
        <f>Q142*H142</f>
        <v>0</v>
      </c>
      <c r="S142" s="147">
        <v>0</v>
      </c>
      <c r="T142" s="148">
        <f>S142*H142</f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193</v>
      </c>
      <c r="AT142" s="149" t="s">
        <v>113</v>
      </c>
      <c r="AU142" s="149" t="s">
        <v>75</v>
      </c>
      <c r="AY142" s="14" t="s">
        <v>110</v>
      </c>
      <c r="BE142" s="150">
        <f>IF(N142="základná",J142,0)</f>
        <v>0</v>
      </c>
      <c r="BF142" s="150">
        <f>IF(N142="znížená",J142,0)</f>
        <v>0</v>
      </c>
      <c r="BG142" s="150">
        <f>IF(N142="zákl. prenesená",J142,0)</f>
        <v>0</v>
      </c>
      <c r="BH142" s="150">
        <f>IF(N142="zníž. prenesená",J142,0)</f>
        <v>0</v>
      </c>
      <c r="BI142" s="150">
        <f>IF(N142="nulová",J142,0)</f>
        <v>0</v>
      </c>
      <c r="BJ142" s="14" t="s">
        <v>118</v>
      </c>
      <c r="BK142" s="151">
        <f>ROUND(I142*H142,3)</f>
        <v>0</v>
      </c>
      <c r="BL142" s="14" t="s">
        <v>193</v>
      </c>
      <c r="BM142" s="149" t="s">
        <v>194</v>
      </c>
    </row>
    <row r="143" spans="1:65" s="2" customFormat="1" ht="14.4" customHeight="1">
      <c r="A143" s="26"/>
      <c r="B143" s="138"/>
      <c r="C143" s="139" t="s">
        <v>7</v>
      </c>
      <c r="D143" s="139" t="s">
        <v>113</v>
      </c>
      <c r="E143" s="140" t="s">
        <v>195</v>
      </c>
      <c r="F143" s="141" t="s">
        <v>196</v>
      </c>
      <c r="G143" s="142" t="s">
        <v>197</v>
      </c>
      <c r="H143" s="143">
        <v>1</v>
      </c>
      <c r="I143" s="143">
        <v>0</v>
      </c>
      <c r="J143" s="143">
        <f>ROUND(I143*H143,3)</f>
        <v>0</v>
      </c>
      <c r="K143" s="144"/>
      <c r="L143" s="27"/>
      <c r="M143" s="145" t="s">
        <v>1</v>
      </c>
      <c r="N143" s="146" t="s">
        <v>33</v>
      </c>
      <c r="O143" s="147">
        <v>1.4E-2</v>
      </c>
      <c r="P143" s="147">
        <f>O143*H143</f>
        <v>1.4E-2</v>
      </c>
      <c r="Q143" s="147">
        <v>0</v>
      </c>
      <c r="R143" s="147">
        <f>Q143*H143</f>
        <v>0</v>
      </c>
      <c r="S143" s="147">
        <v>0</v>
      </c>
      <c r="T143" s="148">
        <f>S143*H143</f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193</v>
      </c>
      <c r="AT143" s="149" t="s">
        <v>113</v>
      </c>
      <c r="AU143" s="149" t="s">
        <v>75</v>
      </c>
      <c r="AY143" s="14" t="s">
        <v>110</v>
      </c>
      <c r="BE143" s="150">
        <f>IF(N143="základná",J143,0)</f>
        <v>0</v>
      </c>
      <c r="BF143" s="150">
        <f>IF(N143="znížená",J143,0)</f>
        <v>0</v>
      </c>
      <c r="BG143" s="150">
        <f>IF(N143="zákl. prenesená",J143,0)</f>
        <v>0</v>
      </c>
      <c r="BH143" s="150">
        <f>IF(N143="zníž. prenesená",J143,0)</f>
        <v>0</v>
      </c>
      <c r="BI143" s="150">
        <f>IF(N143="nulová",J143,0)</f>
        <v>0</v>
      </c>
      <c r="BJ143" s="14" t="s">
        <v>118</v>
      </c>
      <c r="BK143" s="151">
        <f>ROUND(I143*H143,3)</f>
        <v>0</v>
      </c>
      <c r="BL143" s="14" t="s">
        <v>193</v>
      </c>
      <c r="BM143" s="149" t="s">
        <v>198</v>
      </c>
    </row>
    <row r="144" spans="1:65" s="2" customFormat="1" ht="14.4" customHeight="1">
      <c r="A144" s="26"/>
      <c r="B144" s="138"/>
      <c r="C144" s="139" t="s">
        <v>199</v>
      </c>
      <c r="D144" s="139" t="s">
        <v>113</v>
      </c>
      <c r="E144" s="140" t="s">
        <v>200</v>
      </c>
      <c r="F144" s="141" t="s">
        <v>201</v>
      </c>
      <c r="G144" s="142" t="s">
        <v>197</v>
      </c>
      <c r="H144" s="143">
        <v>1</v>
      </c>
      <c r="I144" s="143">
        <v>0</v>
      </c>
      <c r="J144" s="143">
        <f>ROUND(I144*H144,3)</f>
        <v>0</v>
      </c>
      <c r="K144" s="144"/>
      <c r="L144" s="27"/>
      <c r="M144" s="161" t="s">
        <v>1</v>
      </c>
      <c r="N144" s="162" t="s">
        <v>33</v>
      </c>
      <c r="O144" s="163">
        <v>1.4E-2</v>
      </c>
      <c r="P144" s="163">
        <f>O144*H144</f>
        <v>1.4E-2</v>
      </c>
      <c r="Q144" s="163">
        <v>0</v>
      </c>
      <c r="R144" s="163">
        <f>Q144*H144</f>
        <v>0</v>
      </c>
      <c r="S144" s="163">
        <v>0</v>
      </c>
      <c r="T144" s="164">
        <f>S144*H144</f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193</v>
      </c>
      <c r="AT144" s="149" t="s">
        <v>113</v>
      </c>
      <c r="AU144" s="149" t="s">
        <v>75</v>
      </c>
      <c r="AY144" s="14" t="s">
        <v>110</v>
      </c>
      <c r="BE144" s="150">
        <f>IF(N144="základná",J144,0)</f>
        <v>0</v>
      </c>
      <c r="BF144" s="150">
        <f>IF(N144="znížená",J144,0)</f>
        <v>0</v>
      </c>
      <c r="BG144" s="150">
        <f>IF(N144="zákl. prenesená",J144,0)</f>
        <v>0</v>
      </c>
      <c r="BH144" s="150">
        <f>IF(N144="zníž. prenesená",J144,0)</f>
        <v>0</v>
      </c>
      <c r="BI144" s="150">
        <f>IF(N144="nulová",J144,0)</f>
        <v>0</v>
      </c>
      <c r="BJ144" s="14" t="s">
        <v>118</v>
      </c>
      <c r="BK144" s="151">
        <f>ROUND(I144*H144,3)</f>
        <v>0</v>
      </c>
      <c r="BL144" s="14" t="s">
        <v>193</v>
      </c>
      <c r="BM144" s="149" t="s">
        <v>202</v>
      </c>
    </row>
    <row r="145" spans="1:31" s="2" customFormat="1" ht="6.9" customHeight="1">
      <c r="A145" s="26"/>
      <c r="B145" s="41"/>
      <c r="C145" s="42"/>
      <c r="D145" s="42"/>
      <c r="E145" s="42"/>
      <c r="F145" s="42"/>
      <c r="G145" s="42"/>
      <c r="H145" s="42"/>
      <c r="I145" s="42"/>
      <c r="J145" s="42"/>
      <c r="K145" s="42"/>
      <c r="L145" s="27"/>
      <c r="M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</sheetData>
  <autoFilter ref="C119:K144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7" fitToHeight="100" orientation="portrait" r:id="rId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M162"/>
  <sheetViews>
    <sheetView showGridLines="0" topLeftCell="A156" workbookViewId="0">
      <selection activeCell="J117" sqref="J11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8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79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83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1" t="str">
        <f>'Rekapitulácia stavby'!K6</f>
        <v>Energetické zefektívnenie - Rekonštrukcia verejného osvetlenia vedľajších ulíc v obci Jesenské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203</v>
      </c>
      <c r="F9" s="200"/>
      <c r="G9" s="200"/>
      <c r="H9" s="20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Obec Jesenské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6" t="str">
        <f>'Rekapitulácia stavby'!E14</f>
        <v xml:space="preserve"> </v>
      </c>
      <c r="F18" s="166"/>
      <c r="G18" s="166"/>
      <c r="H18" s="166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>BAHAU s.r.o., Solivarská 6477/71, 080 05 Prešov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/>
      <c r="F24" s="26"/>
      <c r="G24" s="26"/>
      <c r="H24" s="26"/>
      <c r="I24" s="23" t="s">
        <v>20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9" t="s">
        <v>1</v>
      </c>
      <c r="F27" s="169"/>
      <c r="G27" s="169"/>
      <c r="H27" s="16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ROUND(J120,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ROUND((SUM(BE120:BE161)),  2)</f>
        <v>0</v>
      </c>
      <c r="G33" s="26"/>
      <c r="H33" s="26"/>
      <c r="I33" s="95">
        <v>0.2</v>
      </c>
      <c r="J33" s="94">
        <f>ROUND(((SUM(BE120:BE161))*I33),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ROUND((SUM(BF120:BF161)),  2)</f>
        <v>0</v>
      </c>
      <c r="G34" s="26"/>
      <c r="H34" s="26"/>
      <c r="I34" s="95">
        <v>0.2</v>
      </c>
      <c r="J34" s="94">
        <f>ROUND(((SUM(BF120:BF161))*I34),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ROUND((SUM(BG120:BG161)),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ROUND((SUM(BH120:BH161)),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ROUND((SUM(BI120:BI161)),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86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1" t="str">
        <f>E7</f>
        <v>Energetické zefektívnenie - Rekonštrukcia verejného osvetlenia vedľajších ulíc v obci Jesenské</v>
      </c>
      <c r="F85" s="202"/>
      <c r="G85" s="202"/>
      <c r="H85" s="20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7" t="str">
        <f>E9</f>
        <v>02 - SO 02 Optimalizácia RVO</v>
      </c>
      <c r="F87" s="200"/>
      <c r="G87" s="200"/>
      <c r="H87" s="20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18</v>
      </c>
      <c r="D91" s="26"/>
      <c r="E91" s="26"/>
      <c r="F91" s="21" t="str">
        <f>E15</f>
        <v>Obec Jesenské</v>
      </c>
      <c r="G91" s="26"/>
      <c r="H91" s="26"/>
      <c r="I91" s="23" t="s">
        <v>22</v>
      </c>
      <c r="J91" s="24" t="str">
        <f>E21</f>
        <v>BAHAU s.r.o., Solivarská 6477/71, 080 05 Prešov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4" t="s">
        <v>87</v>
      </c>
      <c r="D94" s="96"/>
      <c r="E94" s="96"/>
      <c r="F94" s="96"/>
      <c r="G94" s="96"/>
      <c r="H94" s="96"/>
      <c r="I94" s="96"/>
      <c r="J94" s="105" t="s">
        <v>88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hidden="1" customHeight="1">
      <c r="A96" s="26"/>
      <c r="B96" s="27"/>
      <c r="C96" s="106" t="s">
        <v>89</v>
      </c>
      <c r="D96" s="26"/>
      <c r="E96" s="26"/>
      <c r="F96" s="26"/>
      <c r="G96" s="26"/>
      <c r="H96" s="26"/>
      <c r="I96" s="26"/>
      <c r="J96" s="65">
        <f>J120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90</v>
      </c>
    </row>
    <row r="97" spans="1:31" s="9" customFormat="1" ht="24.9" hidden="1" customHeight="1">
      <c r="B97" s="107"/>
      <c r="D97" s="108" t="s">
        <v>204</v>
      </c>
      <c r="E97" s="109"/>
      <c r="F97" s="109"/>
      <c r="G97" s="109"/>
      <c r="H97" s="109"/>
      <c r="I97" s="109"/>
      <c r="J97" s="110">
        <f>J121</f>
        <v>0</v>
      </c>
      <c r="L97" s="107"/>
    </row>
    <row r="98" spans="1:31" s="10" customFormat="1" ht="19.95" hidden="1" customHeight="1">
      <c r="B98" s="111"/>
      <c r="D98" s="112" t="s">
        <v>205</v>
      </c>
      <c r="E98" s="113"/>
      <c r="F98" s="113"/>
      <c r="G98" s="113"/>
      <c r="H98" s="113"/>
      <c r="I98" s="113"/>
      <c r="J98" s="114">
        <f>J122</f>
        <v>0</v>
      </c>
      <c r="L98" s="111"/>
    </row>
    <row r="99" spans="1:31" s="10" customFormat="1" ht="19.95" hidden="1" customHeight="1">
      <c r="B99" s="111"/>
      <c r="D99" s="112" t="s">
        <v>206</v>
      </c>
      <c r="E99" s="113"/>
      <c r="F99" s="113"/>
      <c r="G99" s="113"/>
      <c r="H99" s="113"/>
      <c r="I99" s="113"/>
      <c r="J99" s="114">
        <f>J148</f>
        <v>0</v>
      </c>
      <c r="L99" s="111"/>
    </row>
    <row r="100" spans="1:31" s="9" customFormat="1" ht="24.9" hidden="1" customHeight="1">
      <c r="B100" s="107"/>
      <c r="D100" s="108" t="s">
        <v>94</v>
      </c>
      <c r="E100" s="109"/>
      <c r="F100" s="109"/>
      <c r="G100" s="109"/>
      <c r="H100" s="109"/>
      <c r="I100" s="109"/>
      <c r="J100" s="110">
        <f>J156</f>
        <v>0</v>
      </c>
      <c r="L100" s="107"/>
    </row>
    <row r="101" spans="1:31" s="2" customFormat="1" ht="21.75" hidden="1" customHeight="1">
      <c r="A101" s="26"/>
      <c r="B101" s="27"/>
      <c r="C101" s="26"/>
      <c r="D101" s="26"/>
      <c r="E101" s="26"/>
      <c r="F101" s="26"/>
      <c r="G101" s="26"/>
      <c r="H101" s="26"/>
      <c r="I101" s="26"/>
      <c r="J101" s="26"/>
      <c r="K101" s="26"/>
      <c r="L101" s="3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s="2" customFormat="1" ht="6.9" hidden="1" customHeight="1">
      <c r="A102" s="26"/>
      <c r="B102" s="41"/>
      <c r="C102" s="42"/>
      <c r="D102" s="42"/>
      <c r="E102" s="42"/>
      <c r="F102" s="42"/>
      <c r="G102" s="42"/>
      <c r="H102" s="42"/>
      <c r="I102" s="42"/>
      <c r="J102" s="42"/>
      <c r="K102" s="42"/>
      <c r="L102" s="3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idden="1"/>
    <row r="104" spans="1:31" hidden="1"/>
    <row r="105" spans="1:31" hidden="1"/>
    <row r="106" spans="1:31" s="2" customFormat="1" ht="6.9" customHeight="1">
      <c r="A106" s="26"/>
      <c r="B106" s="43"/>
      <c r="C106" s="44"/>
      <c r="D106" s="44"/>
      <c r="E106" s="44"/>
      <c r="F106" s="44"/>
      <c r="G106" s="44"/>
      <c r="H106" s="44"/>
      <c r="I106" s="44"/>
      <c r="J106" s="44"/>
      <c r="K106" s="44"/>
      <c r="L106" s="3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s="2" customFormat="1" ht="24.9" customHeight="1">
      <c r="A107" s="26"/>
      <c r="B107" s="27"/>
      <c r="C107" s="18" t="s">
        <v>95</v>
      </c>
      <c r="D107" s="26"/>
      <c r="E107" s="26"/>
      <c r="F107" s="26"/>
      <c r="G107" s="26"/>
      <c r="H107" s="26"/>
      <c r="I107" s="26"/>
      <c r="J107" s="26"/>
      <c r="K107" s="26"/>
      <c r="L107" s="3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8" spans="1:31" s="2" customFormat="1" ht="6.9" customHeight="1">
      <c r="A108" s="26"/>
      <c r="B108" s="27"/>
      <c r="C108" s="26"/>
      <c r="D108" s="26"/>
      <c r="E108" s="26"/>
      <c r="F108" s="26"/>
      <c r="G108" s="26"/>
      <c r="H108" s="26"/>
      <c r="I108" s="26"/>
      <c r="J108" s="26"/>
      <c r="K108" s="26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12" customHeight="1">
      <c r="A109" s="26"/>
      <c r="B109" s="27"/>
      <c r="C109" s="23" t="s">
        <v>12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26.25" customHeight="1">
      <c r="A110" s="26"/>
      <c r="B110" s="27"/>
      <c r="C110" s="26"/>
      <c r="D110" s="26"/>
      <c r="E110" s="201" t="str">
        <f>E7</f>
        <v>Energetické zefektívnenie - Rekonštrukcia verejného osvetlenia vedľajších ulíc v obci Jesenské</v>
      </c>
      <c r="F110" s="202"/>
      <c r="G110" s="202"/>
      <c r="H110" s="202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84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16.5" customHeight="1">
      <c r="A112" s="26"/>
      <c r="B112" s="27"/>
      <c r="C112" s="26"/>
      <c r="D112" s="26"/>
      <c r="E112" s="187" t="str">
        <f>E9</f>
        <v>02 - SO 02 Optimalizácia RVO</v>
      </c>
      <c r="F112" s="200"/>
      <c r="G112" s="200"/>
      <c r="H112" s="200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6.9" customHeight="1">
      <c r="A113" s="26"/>
      <c r="B113" s="27"/>
      <c r="C113" s="26"/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2" customHeight="1">
      <c r="A114" s="26"/>
      <c r="B114" s="27"/>
      <c r="C114" s="23" t="s">
        <v>15</v>
      </c>
      <c r="D114" s="26"/>
      <c r="E114" s="26"/>
      <c r="F114" s="21" t="str">
        <f>F12</f>
        <v xml:space="preserve"> </v>
      </c>
      <c r="G114" s="26"/>
      <c r="H114" s="26"/>
      <c r="I114" s="23" t="s">
        <v>17</v>
      </c>
      <c r="J114" s="49" t="str">
        <f>IF(J12="","",J12)</f>
        <v/>
      </c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39.6">
      <c r="A116" s="26"/>
      <c r="B116" s="27"/>
      <c r="C116" s="23" t="s">
        <v>18</v>
      </c>
      <c r="D116" s="26"/>
      <c r="E116" s="26"/>
      <c r="F116" s="21" t="str">
        <f>E15</f>
        <v>Obec Jesenské</v>
      </c>
      <c r="G116" s="26"/>
      <c r="H116" s="26"/>
      <c r="I116" s="23" t="s">
        <v>22</v>
      </c>
      <c r="J116" s="24" t="str">
        <f>E21</f>
        <v>BAHAU s.r.o., Solivarská 6477/71, 080 05 Prešov</v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15.15" customHeight="1">
      <c r="A117" s="26"/>
      <c r="B117" s="27"/>
      <c r="C117" s="23" t="s">
        <v>21</v>
      </c>
      <c r="D117" s="26"/>
      <c r="E117" s="26"/>
      <c r="F117" s="21" t="str">
        <f>IF(E18="","",E18)</f>
        <v xml:space="preserve"> </v>
      </c>
      <c r="G117" s="26"/>
      <c r="H117" s="26"/>
      <c r="I117" s="23" t="s">
        <v>25</v>
      </c>
      <c r="J117" s="24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10.35" customHeight="1">
      <c r="A118" s="26"/>
      <c r="B118" s="27"/>
      <c r="C118" s="26"/>
      <c r="D118" s="26"/>
      <c r="E118" s="26"/>
      <c r="F118" s="26"/>
      <c r="G118" s="26"/>
      <c r="H118" s="26"/>
      <c r="I118" s="26"/>
      <c r="J118" s="26"/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11" customFormat="1" ht="29.25" customHeight="1">
      <c r="A119" s="115"/>
      <c r="B119" s="116"/>
      <c r="C119" s="117" t="s">
        <v>96</v>
      </c>
      <c r="D119" s="118" t="s">
        <v>52</v>
      </c>
      <c r="E119" s="118" t="s">
        <v>48</v>
      </c>
      <c r="F119" s="118" t="s">
        <v>49</v>
      </c>
      <c r="G119" s="118" t="s">
        <v>97</v>
      </c>
      <c r="H119" s="118" t="s">
        <v>98</v>
      </c>
      <c r="I119" s="118" t="s">
        <v>99</v>
      </c>
      <c r="J119" s="119" t="s">
        <v>88</v>
      </c>
      <c r="K119" s="120" t="s">
        <v>100</v>
      </c>
      <c r="L119" s="121"/>
      <c r="M119" s="56" t="s">
        <v>1</v>
      </c>
      <c r="N119" s="57" t="s">
        <v>31</v>
      </c>
      <c r="O119" s="57" t="s">
        <v>101</v>
      </c>
      <c r="P119" s="57" t="s">
        <v>102</v>
      </c>
      <c r="Q119" s="57" t="s">
        <v>103</v>
      </c>
      <c r="R119" s="57" t="s">
        <v>104</v>
      </c>
      <c r="S119" s="57" t="s">
        <v>105</v>
      </c>
      <c r="T119" s="58" t="s">
        <v>106</v>
      </c>
      <c r="U119" s="115"/>
      <c r="V119" s="115"/>
      <c r="W119" s="115"/>
      <c r="X119" s="115"/>
      <c r="Y119" s="115"/>
      <c r="Z119" s="115"/>
      <c r="AA119" s="115"/>
      <c r="AB119" s="115"/>
      <c r="AC119" s="115"/>
      <c r="AD119" s="115"/>
      <c r="AE119" s="115"/>
    </row>
    <row r="120" spans="1:65" s="2" customFormat="1" ht="22.95" customHeight="1">
      <c r="A120" s="26"/>
      <c r="B120" s="27"/>
      <c r="C120" s="63" t="s">
        <v>89</v>
      </c>
      <c r="D120" s="26"/>
      <c r="E120" s="26"/>
      <c r="F120" s="26"/>
      <c r="G120" s="26"/>
      <c r="H120" s="26"/>
      <c r="I120" s="26"/>
      <c r="J120" s="122">
        <f>BK120</f>
        <v>0</v>
      </c>
      <c r="K120" s="26"/>
      <c r="L120" s="27"/>
      <c r="M120" s="59"/>
      <c r="N120" s="50"/>
      <c r="O120" s="60"/>
      <c r="P120" s="123">
        <f>P121+P156</f>
        <v>37.885895000000005</v>
      </c>
      <c r="Q120" s="60"/>
      <c r="R120" s="123">
        <f>R121+R156</f>
        <v>3.9208524857418964E-2</v>
      </c>
      <c r="S120" s="60"/>
      <c r="T120" s="124">
        <f>T121+T156</f>
        <v>0</v>
      </c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T120" s="14" t="s">
        <v>66</v>
      </c>
      <c r="AU120" s="14" t="s">
        <v>90</v>
      </c>
      <c r="BK120" s="125">
        <f>BK121+BK156</f>
        <v>0</v>
      </c>
    </row>
    <row r="121" spans="1:65" s="12" customFormat="1" ht="25.95" customHeight="1">
      <c r="B121" s="126"/>
      <c r="D121" s="127" t="s">
        <v>66</v>
      </c>
      <c r="E121" s="128" t="s">
        <v>107</v>
      </c>
      <c r="F121" s="128" t="s">
        <v>207</v>
      </c>
      <c r="J121" s="129">
        <f>BK121</f>
        <v>0</v>
      </c>
      <c r="L121" s="126"/>
      <c r="M121" s="130"/>
      <c r="N121" s="131"/>
      <c r="O121" s="131"/>
      <c r="P121" s="132">
        <f>P122+P148</f>
        <v>19.851894999999999</v>
      </c>
      <c r="Q121" s="131"/>
      <c r="R121" s="132">
        <f>R122+R148</f>
        <v>3.9208524857418964E-2</v>
      </c>
      <c r="S121" s="131"/>
      <c r="T121" s="133">
        <f>T122+T148</f>
        <v>0</v>
      </c>
      <c r="AR121" s="127" t="s">
        <v>109</v>
      </c>
      <c r="AT121" s="134" t="s">
        <v>66</v>
      </c>
      <c r="AU121" s="134" t="s">
        <v>67</v>
      </c>
      <c r="AY121" s="127" t="s">
        <v>110</v>
      </c>
      <c r="BK121" s="135">
        <f>BK122+BK148</f>
        <v>0</v>
      </c>
    </row>
    <row r="122" spans="1:65" s="12" customFormat="1" ht="22.95" customHeight="1">
      <c r="B122" s="126"/>
      <c r="D122" s="127" t="s">
        <v>66</v>
      </c>
      <c r="E122" s="136" t="s">
        <v>111</v>
      </c>
      <c r="F122" s="136" t="s">
        <v>208</v>
      </c>
      <c r="J122" s="137">
        <f>BK122</f>
        <v>0</v>
      </c>
      <c r="L122" s="126"/>
      <c r="M122" s="130"/>
      <c r="N122" s="131"/>
      <c r="O122" s="131"/>
      <c r="P122" s="132">
        <f>SUM(P123:P147)</f>
        <v>12.959999999999999</v>
      </c>
      <c r="Q122" s="131"/>
      <c r="R122" s="132">
        <f>SUM(R123:R147)</f>
        <v>3.9208524857418964E-2</v>
      </c>
      <c r="S122" s="131"/>
      <c r="T122" s="133">
        <f>SUM(T123:T147)</f>
        <v>0</v>
      </c>
      <c r="AR122" s="127" t="s">
        <v>109</v>
      </c>
      <c r="AT122" s="134" t="s">
        <v>66</v>
      </c>
      <c r="AU122" s="134" t="s">
        <v>75</v>
      </c>
      <c r="AY122" s="127" t="s">
        <v>110</v>
      </c>
      <c r="BK122" s="135">
        <f>SUM(BK123:BK147)</f>
        <v>0</v>
      </c>
    </row>
    <row r="123" spans="1:65" s="2" customFormat="1" ht="24.15" customHeight="1">
      <c r="A123" s="26"/>
      <c r="B123" s="138"/>
      <c r="C123" s="139" t="s">
        <v>75</v>
      </c>
      <c r="D123" s="139" t="s">
        <v>113</v>
      </c>
      <c r="E123" s="140" t="s">
        <v>209</v>
      </c>
      <c r="F123" s="141" t="s">
        <v>210</v>
      </c>
      <c r="G123" s="142" t="s">
        <v>158</v>
      </c>
      <c r="H123" s="143">
        <v>14</v>
      </c>
      <c r="I123" s="143">
        <v>0</v>
      </c>
      <c r="J123" s="143">
        <f t="shared" ref="J123:J147" si="0">ROUND(I123*H123,3)</f>
        <v>0</v>
      </c>
      <c r="K123" s="144"/>
      <c r="L123" s="27"/>
      <c r="M123" s="145" t="s">
        <v>1</v>
      </c>
      <c r="N123" s="146" t="s">
        <v>33</v>
      </c>
      <c r="O123" s="147">
        <v>0.129</v>
      </c>
      <c r="P123" s="147">
        <f t="shared" ref="P123:P147" si="1">O123*H123</f>
        <v>1.806</v>
      </c>
      <c r="Q123" s="147">
        <v>0</v>
      </c>
      <c r="R123" s="147">
        <f t="shared" ref="R123:R147" si="2">Q123*H123</f>
        <v>0</v>
      </c>
      <c r="S123" s="147">
        <v>0</v>
      </c>
      <c r="T123" s="148">
        <f t="shared" ref="T123:T147" si="3">S123*H123</f>
        <v>0</v>
      </c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R123" s="149" t="s">
        <v>117</v>
      </c>
      <c r="AT123" s="149" t="s">
        <v>113</v>
      </c>
      <c r="AU123" s="149" t="s">
        <v>118</v>
      </c>
      <c r="AY123" s="14" t="s">
        <v>110</v>
      </c>
      <c r="BE123" s="150">
        <f t="shared" ref="BE123:BE147" si="4">IF(N123="základná",J123,0)</f>
        <v>0</v>
      </c>
      <c r="BF123" s="150">
        <f t="shared" ref="BF123:BF147" si="5">IF(N123="znížená",J123,0)</f>
        <v>0</v>
      </c>
      <c r="BG123" s="150">
        <f t="shared" ref="BG123:BG147" si="6">IF(N123="zákl. prenesená",J123,0)</f>
        <v>0</v>
      </c>
      <c r="BH123" s="150">
        <f t="shared" ref="BH123:BH147" si="7">IF(N123="zníž. prenesená",J123,0)</f>
        <v>0</v>
      </c>
      <c r="BI123" s="150">
        <f t="shared" ref="BI123:BI147" si="8">IF(N123="nulová",J123,0)</f>
        <v>0</v>
      </c>
      <c r="BJ123" s="14" t="s">
        <v>118</v>
      </c>
      <c r="BK123" s="151">
        <f t="shared" ref="BK123:BK147" si="9">ROUND(I123*H123,3)</f>
        <v>0</v>
      </c>
      <c r="BL123" s="14" t="s">
        <v>117</v>
      </c>
      <c r="BM123" s="149" t="s">
        <v>211</v>
      </c>
    </row>
    <row r="124" spans="1:65" s="2" customFormat="1" ht="14.4" customHeight="1">
      <c r="A124" s="26"/>
      <c r="B124" s="138"/>
      <c r="C124" s="152" t="s">
        <v>118</v>
      </c>
      <c r="D124" s="152" t="s">
        <v>107</v>
      </c>
      <c r="E124" s="153" t="s">
        <v>212</v>
      </c>
      <c r="F124" s="154" t="s">
        <v>213</v>
      </c>
      <c r="G124" s="155" t="s">
        <v>214</v>
      </c>
      <c r="H124" s="156">
        <v>14</v>
      </c>
      <c r="I124" s="156">
        <v>0</v>
      </c>
      <c r="J124" s="156">
        <f t="shared" si="0"/>
        <v>0</v>
      </c>
      <c r="K124" s="157"/>
      <c r="L124" s="158"/>
      <c r="M124" s="159" t="s">
        <v>1</v>
      </c>
      <c r="N124" s="160" t="s">
        <v>33</v>
      </c>
      <c r="O124" s="147">
        <v>0</v>
      </c>
      <c r="P124" s="147">
        <f t="shared" si="1"/>
        <v>0</v>
      </c>
      <c r="Q124" s="147">
        <v>4.4000000000000002E-4</v>
      </c>
      <c r="R124" s="147">
        <f t="shared" si="2"/>
        <v>6.1600000000000005E-3</v>
      </c>
      <c r="S124" s="147">
        <v>0</v>
      </c>
      <c r="T124" s="148">
        <f t="shared" si="3"/>
        <v>0</v>
      </c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R124" s="149" t="s">
        <v>123</v>
      </c>
      <c r="AT124" s="149" t="s">
        <v>107</v>
      </c>
      <c r="AU124" s="149" t="s">
        <v>118</v>
      </c>
      <c r="AY124" s="14" t="s">
        <v>110</v>
      </c>
      <c r="BE124" s="150">
        <f t="shared" si="4"/>
        <v>0</v>
      </c>
      <c r="BF124" s="150">
        <f t="shared" si="5"/>
        <v>0</v>
      </c>
      <c r="BG124" s="150">
        <f t="shared" si="6"/>
        <v>0</v>
      </c>
      <c r="BH124" s="150">
        <f t="shared" si="7"/>
        <v>0</v>
      </c>
      <c r="BI124" s="150">
        <f t="shared" si="8"/>
        <v>0</v>
      </c>
      <c r="BJ124" s="14" t="s">
        <v>118</v>
      </c>
      <c r="BK124" s="151">
        <f t="shared" si="9"/>
        <v>0</v>
      </c>
      <c r="BL124" s="14" t="s">
        <v>123</v>
      </c>
      <c r="BM124" s="149" t="s">
        <v>215</v>
      </c>
    </row>
    <row r="125" spans="1:65" s="2" customFormat="1" ht="14.4" customHeight="1">
      <c r="A125" s="26"/>
      <c r="B125" s="138"/>
      <c r="C125" s="152" t="s">
        <v>109</v>
      </c>
      <c r="D125" s="152" t="s">
        <v>107</v>
      </c>
      <c r="E125" s="153" t="s">
        <v>216</v>
      </c>
      <c r="F125" s="154" t="s">
        <v>217</v>
      </c>
      <c r="G125" s="155" t="s">
        <v>158</v>
      </c>
      <c r="H125" s="156">
        <v>3</v>
      </c>
      <c r="I125" s="156">
        <v>0</v>
      </c>
      <c r="J125" s="156">
        <f t="shared" si="0"/>
        <v>0</v>
      </c>
      <c r="K125" s="157"/>
      <c r="L125" s="158"/>
      <c r="M125" s="159" t="s">
        <v>1</v>
      </c>
      <c r="N125" s="160" t="s">
        <v>33</v>
      </c>
      <c r="O125" s="147">
        <v>0</v>
      </c>
      <c r="P125" s="147">
        <f t="shared" si="1"/>
        <v>0</v>
      </c>
      <c r="Q125" s="147">
        <v>9.2000000000000003E-4</v>
      </c>
      <c r="R125" s="147">
        <f t="shared" si="2"/>
        <v>2.7600000000000003E-3</v>
      </c>
      <c r="S125" s="147">
        <v>0</v>
      </c>
      <c r="T125" s="148">
        <f t="shared" si="3"/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123</v>
      </c>
      <c r="AT125" s="149" t="s">
        <v>107</v>
      </c>
      <c r="AU125" s="149" t="s">
        <v>118</v>
      </c>
      <c r="AY125" s="14" t="s">
        <v>110</v>
      </c>
      <c r="BE125" s="150">
        <f t="shared" si="4"/>
        <v>0</v>
      </c>
      <c r="BF125" s="150">
        <f t="shared" si="5"/>
        <v>0</v>
      </c>
      <c r="BG125" s="150">
        <f t="shared" si="6"/>
        <v>0</v>
      </c>
      <c r="BH125" s="150">
        <f t="shared" si="7"/>
        <v>0</v>
      </c>
      <c r="BI125" s="150">
        <f t="shared" si="8"/>
        <v>0</v>
      </c>
      <c r="BJ125" s="14" t="s">
        <v>118</v>
      </c>
      <c r="BK125" s="151">
        <f t="shared" si="9"/>
        <v>0</v>
      </c>
      <c r="BL125" s="14" t="s">
        <v>123</v>
      </c>
      <c r="BM125" s="149" t="s">
        <v>218</v>
      </c>
    </row>
    <row r="126" spans="1:65" s="2" customFormat="1" ht="14.4" customHeight="1">
      <c r="A126" s="26"/>
      <c r="B126" s="138"/>
      <c r="C126" s="152" t="s">
        <v>131</v>
      </c>
      <c r="D126" s="152" t="s">
        <v>107</v>
      </c>
      <c r="E126" s="153" t="s">
        <v>219</v>
      </c>
      <c r="F126" s="154" t="s">
        <v>220</v>
      </c>
      <c r="G126" s="155" t="s">
        <v>158</v>
      </c>
      <c r="H126" s="156">
        <v>6.25</v>
      </c>
      <c r="I126" s="156">
        <v>0</v>
      </c>
      <c r="J126" s="156">
        <f t="shared" si="0"/>
        <v>0</v>
      </c>
      <c r="K126" s="157"/>
      <c r="L126" s="158"/>
      <c r="M126" s="159" t="s">
        <v>1</v>
      </c>
      <c r="N126" s="160" t="s">
        <v>33</v>
      </c>
      <c r="O126" s="147">
        <v>0</v>
      </c>
      <c r="P126" s="147">
        <f t="shared" si="1"/>
        <v>0</v>
      </c>
      <c r="Q126" s="147">
        <v>0</v>
      </c>
      <c r="R126" s="147">
        <f t="shared" si="2"/>
        <v>0</v>
      </c>
      <c r="S126" s="147">
        <v>0</v>
      </c>
      <c r="T126" s="148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123</v>
      </c>
      <c r="AT126" s="149" t="s">
        <v>107</v>
      </c>
      <c r="AU126" s="149" t="s">
        <v>118</v>
      </c>
      <c r="AY126" s="14" t="s">
        <v>110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118</v>
      </c>
      <c r="BK126" s="151">
        <f t="shared" si="9"/>
        <v>0</v>
      </c>
      <c r="BL126" s="14" t="s">
        <v>123</v>
      </c>
      <c r="BM126" s="149" t="s">
        <v>221</v>
      </c>
    </row>
    <row r="127" spans="1:65" s="2" customFormat="1" ht="14.4" customHeight="1">
      <c r="A127" s="26"/>
      <c r="B127" s="138"/>
      <c r="C127" s="152" t="s">
        <v>135</v>
      </c>
      <c r="D127" s="152" t="s">
        <v>107</v>
      </c>
      <c r="E127" s="153" t="s">
        <v>222</v>
      </c>
      <c r="F127" s="154" t="s">
        <v>223</v>
      </c>
      <c r="G127" s="155" t="s">
        <v>116</v>
      </c>
      <c r="H127" s="156">
        <v>5</v>
      </c>
      <c r="I127" s="156">
        <v>0</v>
      </c>
      <c r="J127" s="156">
        <f t="shared" si="0"/>
        <v>0</v>
      </c>
      <c r="K127" s="157"/>
      <c r="L127" s="158"/>
      <c r="M127" s="159" t="s">
        <v>1</v>
      </c>
      <c r="N127" s="160" t="s">
        <v>33</v>
      </c>
      <c r="O127" s="147">
        <v>0</v>
      </c>
      <c r="P127" s="147">
        <f t="shared" si="1"/>
        <v>0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123</v>
      </c>
      <c r="AT127" s="149" t="s">
        <v>107</v>
      </c>
      <c r="AU127" s="149" t="s">
        <v>118</v>
      </c>
      <c r="AY127" s="14" t="s">
        <v>110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118</v>
      </c>
      <c r="BK127" s="151">
        <f t="shared" si="9"/>
        <v>0</v>
      </c>
      <c r="BL127" s="14" t="s">
        <v>123</v>
      </c>
      <c r="BM127" s="149" t="s">
        <v>224</v>
      </c>
    </row>
    <row r="128" spans="1:65" s="2" customFormat="1" ht="24.15" customHeight="1">
      <c r="A128" s="26"/>
      <c r="B128" s="138"/>
      <c r="C128" s="139" t="s">
        <v>139</v>
      </c>
      <c r="D128" s="139" t="s">
        <v>113</v>
      </c>
      <c r="E128" s="140" t="s">
        <v>225</v>
      </c>
      <c r="F128" s="141" t="s">
        <v>226</v>
      </c>
      <c r="G128" s="142" t="s">
        <v>116</v>
      </c>
      <c r="H128" s="143">
        <v>4</v>
      </c>
      <c r="I128" s="143">
        <v>0</v>
      </c>
      <c r="J128" s="143">
        <f t="shared" si="0"/>
        <v>0</v>
      </c>
      <c r="K128" s="144"/>
      <c r="L128" s="27"/>
      <c r="M128" s="145" t="s">
        <v>1</v>
      </c>
      <c r="N128" s="146" t="s">
        <v>33</v>
      </c>
      <c r="O128" s="147">
        <v>0.46700000000000003</v>
      </c>
      <c r="P128" s="147">
        <f t="shared" si="1"/>
        <v>1.8680000000000001</v>
      </c>
      <c r="Q128" s="147">
        <v>0</v>
      </c>
      <c r="R128" s="147">
        <f t="shared" si="2"/>
        <v>0</v>
      </c>
      <c r="S128" s="147">
        <v>0</v>
      </c>
      <c r="T128" s="148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117</v>
      </c>
      <c r="AT128" s="149" t="s">
        <v>113</v>
      </c>
      <c r="AU128" s="149" t="s">
        <v>118</v>
      </c>
      <c r="AY128" s="14" t="s">
        <v>110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118</v>
      </c>
      <c r="BK128" s="151">
        <f t="shared" si="9"/>
        <v>0</v>
      </c>
      <c r="BL128" s="14" t="s">
        <v>117</v>
      </c>
      <c r="BM128" s="149" t="s">
        <v>227</v>
      </c>
    </row>
    <row r="129" spans="1:65" s="2" customFormat="1" ht="24.15" customHeight="1">
      <c r="A129" s="26"/>
      <c r="B129" s="138"/>
      <c r="C129" s="152" t="s">
        <v>143</v>
      </c>
      <c r="D129" s="152" t="s">
        <v>107</v>
      </c>
      <c r="E129" s="153" t="s">
        <v>228</v>
      </c>
      <c r="F129" s="154" t="s">
        <v>229</v>
      </c>
      <c r="G129" s="155" t="s">
        <v>116</v>
      </c>
      <c r="H129" s="156">
        <v>4</v>
      </c>
      <c r="I129" s="156">
        <v>0</v>
      </c>
      <c r="J129" s="156">
        <f t="shared" si="0"/>
        <v>0</v>
      </c>
      <c r="K129" s="157"/>
      <c r="L129" s="158"/>
      <c r="M129" s="159" t="s">
        <v>1</v>
      </c>
      <c r="N129" s="160" t="s">
        <v>33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123</v>
      </c>
      <c r="AT129" s="149" t="s">
        <v>107</v>
      </c>
      <c r="AU129" s="149" t="s">
        <v>118</v>
      </c>
      <c r="AY129" s="14" t="s">
        <v>110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118</v>
      </c>
      <c r="BK129" s="151">
        <f t="shared" si="9"/>
        <v>0</v>
      </c>
      <c r="BL129" s="14" t="s">
        <v>123</v>
      </c>
      <c r="BM129" s="149" t="s">
        <v>230</v>
      </c>
    </row>
    <row r="130" spans="1:65" s="2" customFormat="1" ht="24.15" customHeight="1">
      <c r="A130" s="26"/>
      <c r="B130" s="138"/>
      <c r="C130" s="139" t="s">
        <v>147</v>
      </c>
      <c r="D130" s="139" t="s">
        <v>113</v>
      </c>
      <c r="E130" s="140" t="s">
        <v>231</v>
      </c>
      <c r="F130" s="141" t="s">
        <v>232</v>
      </c>
      <c r="G130" s="142" t="s">
        <v>116</v>
      </c>
      <c r="H130" s="143">
        <v>1</v>
      </c>
      <c r="I130" s="143">
        <v>0</v>
      </c>
      <c r="J130" s="143">
        <f t="shared" si="0"/>
        <v>0</v>
      </c>
      <c r="K130" s="144"/>
      <c r="L130" s="27"/>
      <c r="M130" s="145" t="s">
        <v>1</v>
      </c>
      <c r="N130" s="146" t="s">
        <v>33</v>
      </c>
      <c r="O130" s="147">
        <v>0.193</v>
      </c>
      <c r="P130" s="147">
        <f t="shared" si="1"/>
        <v>0.193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117</v>
      </c>
      <c r="AT130" s="149" t="s">
        <v>113</v>
      </c>
      <c r="AU130" s="149" t="s">
        <v>118</v>
      </c>
      <c r="AY130" s="14" t="s">
        <v>110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118</v>
      </c>
      <c r="BK130" s="151">
        <f t="shared" si="9"/>
        <v>0</v>
      </c>
      <c r="BL130" s="14" t="s">
        <v>117</v>
      </c>
      <c r="BM130" s="149" t="s">
        <v>233</v>
      </c>
    </row>
    <row r="131" spans="1:65" s="2" customFormat="1" ht="14.4" customHeight="1">
      <c r="A131" s="26"/>
      <c r="B131" s="138"/>
      <c r="C131" s="152" t="s">
        <v>151</v>
      </c>
      <c r="D131" s="152" t="s">
        <v>107</v>
      </c>
      <c r="E131" s="153" t="s">
        <v>234</v>
      </c>
      <c r="F131" s="154" t="s">
        <v>235</v>
      </c>
      <c r="G131" s="155" t="s">
        <v>116</v>
      </c>
      <c r="H131" s="156">
        <v>1</v>
      </c>
      <c r="I131" s="156">
        <v>0</v>
      </c>
      <c r="J131" s="156">
        <f t="shared" si="0"/>
        <v>0</v>
      </c>
      <c r="K131" s="157"/>
      <c r="L131" s="158"/>
      <c r="M131" s="159" t="s">
        <v>1</v>
      </c>
      <c r="N131" s="160" t="s">
        <v>33</v>
      </c>
      <c r="O131" s="147">
        <v>0</v>
      </c>
      <c r="P131" s="147">
        <f t="shared" si="1"/>
        <v>0</v>
      </c>
      <c r="Q131" s="147">
        <v>0</v>
      </c>
      <c r="R131" s="147">
        <f t="shared" si="2"/>
        <v>0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123</v>
      </c>
      <c r="AT131" s="149" t="s">
        <v>107</v>
      </c>
      <c r="AU131" s="149" t="s">
        <v>118</v>
      </c>
      <c r="AY131" s="14" t="s">
        <v>110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118</v>
      </c>
      <c r="BK131" s="151">
        <f t="shared" si="9"/>
        <v>0</v>
      </c>
      <c r="BL131" s="14" t="s">
        <v>123</v>
      </c>
      <c r="BM131" s="149" t="s">
        <v>236</v>
      </c>
    </row>
    <row r="132" spans="1:65" s="2" customFormat="1" ht="24.15" customHeight="1">
      <c r="A132" s="26"/>
      <c r="B132" s="138"/>
      <c r="C132" s="139" t="s">
        <v>155</v>
      </c>
      <c r="D132" s="139" t="s">
        <v>113</v>
      </c>
      <c r="E132" s="140" t="s">
        <v>237</v>
      </c>
      <c r="F132" s="141" t="s">
        <v>238</v>
      </c>
      <c r="G132" s="142" t="s">
        <v>116</v>
      </c>
      <c r="H132" s="143">
        <v>1</v>
      </c>
      <c r="I132" s="143">
        <v>0</v>
      </c>
      <c r="J132" s="143">
        <f t="shared" si="0"/>
        <v>0</v>
      </c>
      <c r="K132" s="144"/>
      <c r="L132" s="27"/>
      <c r="M132" s="145" t="s">
        <v>1</v>
      </c>
      <c r="N132" s="146" t="s">
        <v>33</v>
      </c>
      <c r="O132" s="147">
        <v>2.359</v>
      </c>
      <c r="P132" s="147">
        <f t="shared" si="1"/>
        <v>2.359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117</v>
      </c>
      <c r="AT132" s="149" t="s">
        <v>113</v>
      </c>
      <c r="AU132" s="149" t="s">
        <v>118</v>
      </c>
      <c r="AY132" s="14" t="s">
        <v>110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118</v>
      </c>
      <c r="BK132" s="151">
        <f t="shared" si="9"/>
        <v>0</v>
      </c>
      <c r="BL132" s="14" t="s">
        <v>117</v>
      </c>
      <c r="BM132" s="149" t="s">
        <v>239</v>
      </c>
    </row>
    <row r="133" spans="1:65" s="2" customFormat="1" ht="14.4" customHeight="1">
      <c r="A133" s="26"/>
      <c r="B133" s="138"/>
      <c r="C133" s="152" t="s">
        <v>160</v>
      </c>
      <c r="D133" s="152" t="s">
        <v>107</v>
      </c>
      <c r="E133" s="153" t="s">
        <v>240</v>
      </c>
      <c r="F133" s="154" t="s">
        <v>241</v>
      </c>
      <c r="G133" s="155" t="s">
        <v>116</v>
      </c>
      <c r="H133" s="156">
        <v>1</v>
      </c>
      <c r="I133" s="156">
        <v>0</v>
      </c>
      <c r="J133" s="156">
        <f t="shared" si="0"/>
        <v>0</v>
      </c>
      <c r="K133" s="157"/>
      <c r="L133" s="158"/>
      <c r="M133" s="159" t="s">
        <v>1</v>
      </c>
      <c r="N133" s="160" t="s">
        <v>33</v>
      </c>
      <c r="O133" s="147">
        <v>0</v>
      </c>
      <c r="P133" s="147">
        <f t="shared" si="1"/>
        <v>0</v>
      </c>
      <c r="Q133" s="147">
        <v>0</v>
      </c>
      <c r="R133" s="147">
        <f t="shared" si="2"/>
        <v>0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123</v>
      </c>
      <c r="AT133" s="149" t="s">
        <v>107</v>
      </c>
      <c r="AU133" s="149" t="s">
        <v>118</v>
      </c>
      <c r="AY133" s="14" t="s">
        <v>110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118</v>
      </c>
      <c r="BK133" s="151">
        <f t="shared" si="9"/>
        <v>0</v>
      </c>
      <c r="BL133" s="14" t="s">
        <v>123</v>
      </c>
      <c r="BM133" s="149" t="s">
        <v>242</v>
      </c>
    </row>
    <row r="134" spans="1:65" s="2" customFormat="1" ht="24.15" customHeight="1">
      <c r="A134" s="26"/>
      <c r="B134" s="138"/>
      <c r="C134" s="139" t="s">
        <v>243</v>
      </c>
      <c r="D134" s="139" t="s">
        <v>113</v>
      </c>
      <c r="E134" s="140" t="s">
        <v>244</v>
      </c>
      <c r="F134" s="141" t="s">
        <v>245</v>
      </c>
      <c r="G134" s="142" t="s">
        <v>158</v>
      </c>
      <c r="H134" s="143">
        <v>5</v>
      </c>
      <c r="I134" s="143">
        <v>0</v>
      </c>
      <c r="J134" s="143">
        <f t="shared" si="0"/>
        <v>0</v>
      </c>
      <c r="K134" s="144"/>
      <c r="L134" s="27"/>
      <c r="M134" s="145" t="s">
        <v>1</v>
      </c>
      <c r="N134" s="146" t="s">
        <v>33</v>
      </c>
      <c r="O134" s="147">
        <v>7.1999999999999995E-2</v>
      </c>
      <c r="P134" s="147">
        <f t="shared" si="1"/>
        <v>0.36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117</v>
      </c>
      <c r="AT134" s="149" t="s">
        <v>113</v>
      </c>
      <c r="AU134" s="149" t="s">
        <v>118</v>
      </c>
      <c r="AY134" s="14" t="s">
        <v>110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118</v>
      </c>
      <c r="BK134" s="151">
        <f t="shared" si="9"/>
        <v>0</v>
      </c>
      <c r="BL134" s="14" t="s">
        <v>117</v>
      </c>
      <c r="BM134" s="149" t="s">
        <v>246</v>
      </c>
    </row>
    <row r="135" spans="1:65" s="2" customFormat="1" ht="14.4" customHeight="1">
      <c r="A135" s="26"/>
      <c r="B135" s="138"/>
      <c r="C135" s="152" t="s">
        <v>247</v>
      </c>
      <c r="D135" s="152" t="s">
        <v>107</v>
      </c>
      <c r="E135" s="153" t="s">
        <v>248</v>
      </c>
      <c r="F135" s="154" t="s">
        <v>249</v>
      </c>
      <c r="G135" s="155" t="s">
        <v>250</v>
      </c>
      <c r="H135" s="156">
        <v>5</v>
      </c>
      <c r="I135" s="156">
        <v>0</v>
      </c>
      <c r="J135" s="156">
        <f t="shared" si="0"/>
        <v>0</v>
      </c>
      <c r="K135" s="157"/>
      <c r="L135" s="158"/>
      <c r="M135" s="159" t="s">
        <v>1</v>
      </c>
      <c r="N135" s="160" t="s">
        <v>33</v>
      </c>
      <c r="O135" s="147">
        <v>0</v>
      </c>
      <c r="P135" s="147">
        <f t="shared" si="1"/>
        <v>0</v>
      </c>
      <c r="Q135" s="147">
        <v>1E-3</v>
      </c>
      <c r="R135" s="147">
        <f t="shared" si="2"/>
        <v>5.0000000000000001E-3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123</v>
      </c>
      <c r="AT135" s="149" t="s">
        <v>107</v>
      </c>
      <c r="AU135" s="149" t="s">
        <v>118</v>
      </c>
      <c r="AY135" s="14" t="s">
        <v>110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118</v>
      </c>
      <c r="BK135" s="151">
        <f t="shared" si="9"/>
        <v>0</v>
      </c>
      <c r="BL135" s="14" t="s">
        <v>123</v>
      </c>
      <c r="BM135" s="149" t="s">
        <v>251</v>
      </c>
    </row>
    <row r="136" spans="1:65" s="2" customFormat="1" ht="24.15" customHeight="1">
      <c r="A136" s="26"/>
      <c r="B136" s="138"/>
      <c r="C136" s="139" t="s">
        <v>252</v>
      </c>
      <c r="D136" s="139" t="s">
        <v>113</v>
      </c>
      <c r="E136" s="140" t="s">
        <v>253</v>
      </c>
      <c r="F136" s="141" t="s">
        <v>254</v>
      </c>
      <c r="G136" s="142" t="s">
        <v>158</v>
      </c>
      <c r="H136" s="143">
        <v>7</v>
      </c>
      <c r="I136" s="143">
        <v>0</v>
      </c>
      <c r="J136" s="143">
        <f t="shared" si="0"/>
        <v>0</v>
      </c>
      <c r="K136" s="144"/>
      <c r="L136" s="27"/>
      <c r="M136" s="145" t="s">
        <v>1</v>
      </c>
      <c r="N136" s="146" t="s">
        <v>33</v>
      </c>
      <c r="O136" s="147">
        <v>0.11600000000000001</v>
      </c>
      <c r="P136" s="147">
        <f t="shared" si="1"/>
        <v>0.81200000000000006</v>
      </c>
      <c r="Q136" s="147">
        <v>0</v>
      </c>
      <c r="R136" s="147">
        <f t="shared" si="2"/>
        <v>0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117</v>
      </c>
      <c r="AT136" s="149" t="s">
        <v>113</v>
      </c>
      <c r="AU136" s="149" t="s">
        <v>118</v>
      </c>
      <c r="AY136" s="14" t="s">
        <v>110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118</v>
      </c>
      <c r="BK136" s="151">
        <f t="shared" si="9"/>
        <v>0</v>
      </c>
      <c r="BL136" s="14" t="s">
        <v>117</v>
      </c>
      <c r="BM136" s="149" t="s">
        <v>255</v>
      </c>
    </row>
    <row r="137" spans="1:65" s="2" customFormat="1" ht="37.950000000000003" customHeight="1">
      <c r="A137" s="26"/>
      <c r="B137" s="138"/>
      <c r="C137" s="152" t="s">
        <v>175</v>
      </c>
      <c r="D137" s="152" t="s">
        <v>107</v>
      </c>
      <c r="E137" s="153" t="s">
        <v>256</v>
      </c>
      <c r="F137" s="154" t="s">
        <v>257</v>
      </c>
      <c r="G137" s="155" t="s">
        <v>250</v>
      </c>
      <c r="H137" s="156">
        <v>4.34</v>
      </c>
      <c r="I137" s="156">
        <v>0</v>
      </c>
      <c r="J137" s="156">
        <f t="shared" si="0"/>
        <v>0</v>
      </c>
      <c r="K137" s="157"/>
      <c r="L137" s="158"/>
      <c r="M137" s="159" t="s">
        <v>1</v>
      </c>
      <c r="N137" s="160" t="s">
        <v>33</v>
      </c>
      <c r="O137" s="147">
        <v>0</v>
      </c>
      <c r="P137" s="147">
        <f t="shared" si="1"/>
        <v>0</v>
      </c>
      <c r="Q137" s="147">
        <v>1E-3</v>
      </c>
      <c r="R137" s="147">
        <f t="shared" si="2"/>
        <v>4.3400000000000001E-3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123</v>
      </c>
      <c r="AT137" s="149" t="s">
        <v>107</v>
      </c>
      <c r="AU137" s="149" t="s">
        <v>118</v>
      </c>
      <c r="AY137" s="14" t="s">
        <v>110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118</v>
      </c>
      <c r="BK137" s="151">
        <f t="shared" si="9"/>
        <v>0</v>
      </c>
      <c r="BL137" s="14" t="s">
        <v>123</v>
      </c>
      <c r="BM137" s="149" t="s">
        <v>258</v>
      </c>
    </row>
    <row r="138" spans="1:65" s="2" customFormat="1" ht="14.4" customHeight="1">
      <c r="A138" s="26"/>
      <c r="B138" s="138"/>
      <c r="C138" s="139" t="s">
        <v>179</v>
      </c>
      <c r="D138" s="139" t="s">
        <v>113</v>
      </c>
      <c r="E138" s="140" t="s">
        <v>259</v>
      </c>
      <c r="F138" s="141" t="s">
        <v>260</v>
      </c>
      <c r="G138" s="142" t="s">
        <v>116</v>
      </c>
      <c r="H138" s="143">
        <v>8</v>
      </c>
      <c r="I138" s="143">
        <v>0</v>
      </c>
      <c r="J138" s="143">
        <f t="shared" si="0"/>
        <v>0</v>
      </c>
      <c r="K138" s="144"/>
      <c r="L138" s="27"/>
      <c r="M138" s="145" t="s">
        <v>1</v>
      </c>
      <c r="N138" s="146" t="s">
        <v>33</v>
      </c>
      <c r="O138" s="147">
        <v>0.23699999999999999</v>
      </c>
      <c r="P138" s="147">
        <f t="shared" si="1"/>
        <v>1.8959999999999999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117</v>
      </c>
      <c r="AT138" s="149" t="s">
        <v>113</v>
      </c>
      <c r="AU138" s="149" t="s">
        <v>118</v>
      </c>
      <c r="AY138" s="14" t="s">
        <v>110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118</v>
      </c>
      <c r="BK138" s="151">
        <f t="shared" si="9"/>
        <v>0</v>
      </c>
      <c r="BL138" s="14" t="s">
        <v>117</v>
      </c>
      <c r="BM138" s="149" t="s">
        <v>261</v>
      </c>
    </row>
    <row r="139" spans="1:65" s="2" customFormat="1" ht="14.4" customHeight="1">
      <c r="A139" s="26"/>
      <c r="B139" s="138"/>
      <c r="C139" s="152" t="s">
        <v>262</v>
      </c>
      <c r="D139" s="152" t="s">
        <v>107</v>
      </c>
      <c r="E139" s="153" t="s">
        <v>263</v>
      </c>
      <c r="F139" s="154" t="s">
        <v>264</v>
      </c>
      <c r="G139" s="155" t="s">
        <v>116</v>
      </c>
      <c r="H139" s="156">
        <v>4</v>
      </c>
      <c r="I139" s="156">
        <v>0</v>
      </c>
      <c r="J139" s="156">
        <f t="shared" si="0"/>
        <v>0</v>
      </c>
      <c r="K139" s="157"/>
      <c r="L139" s="158"/>
      <c r="M139" s="159" t="s">
        <v>1</v>
      </c>
      <c r="N139" s="160" t="s">
        <v>33</v>
      </c>
      <c r="O139" s="147">
        <v>0</v>
      </c>
      <c r="P139" s="147">
        <f t="shared" si="1"/>
        <v>0</v>
      </c>
      <c r="Q139" s="147">
        <v>1.8989809019799201E-4</v>
      </c>
      <c r="R139" s="147">
        <f t="shared" si="2"/>
        <v>7.5959236079196804E-4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123</v>
      </c>
      <c r="AT139" s="149" t="s">
        <v>107</v>
      </c>
      <c r="AU139" s="149" t="s">
        <v>118</v>
      </c>
      <c r="AY139" s="14" t="s">
        <v>110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118</v>
      </c>
      <c r="BK139" s="151">
        <f t="shared" si="9"/>
        <v>0</v>
      </c>
      <c r="BL139" s="14" t="s">
        <v>123</v>
      </c>
      <c r="BM139" s="149" t="s">
        <v>265</v>
      </c>
    </row>
    <row r="140" spans="1:65" s="2" customFormat="1" ht="14.4" customHeight="1">
      <c r="A140" s="26"/>
      <c r="B140" s="138"/>
      <c r="C140" s="152" t="s">
        <v>183</v>
      </c>
      <c r="D140" s="152" t="s">
        <v>107</v>
      </c>
      <c r="E140" s="153" t="s">
        <v>266</v>
      </c>
      <c r="F140" s="154" t="s">
        <v>267</v>
      </c>
      <c r="G140" s="155" t="s">
        <v>116</v>
      </c>
      <c r="H140" s="156">
        <v>1</v>
      </c>
      <c r="I140" s="156">
        <v>0</v>
      </c>
      <c r="J140" s="156">
        <f t="shared" si="0"/>
        <v>0</v>
      </c>
      <c r="K140" s="157"/>
      <c r="L140" s="158"/>
      <c r="M140" s="159" t="s">
        <v>1</v>
      </c>
      <c r="N140" s="160" t="s">
        <v>33</v>
      </c>
      <c r="O140" s="147">
        <v>0</v>
      </c>
      <c r="P140" s="147">
        <f t="shared" si="1"/>
        <v>0</v>
      </c>
      <c r="Q140" s="147">
        <v>1.3788097731073701E-4</v>
      </c>
      <c r="R140" s="147">
        <f t="shared" si="2"/>
        <v>1.3788097731073701E-4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123</v>
      </c>
      <c r="AT140" s="149" t="s">
        <v>107</v>
      </c>
      <c r="AU140" s="149" t="s">
        <v>118</v>
      </c>
      <c r="AY140" s="14" t="s">
        <v>110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118</v>
      </c>
      <c r="BK140" s="151">
        <f t="shared" si="9"/>
        <v>0</v>
      </c>
      <c r="BL140" s="14" t="s">
        <v>123</v>
      </c>
      <c r="BM140" s="149" t="s">
        <v>268</v>
      </c>
    </row>
    <row r="141" spans="1:65" s="2" customFormat="1" ht="14.4" customHeight="1">
      <c r="A141" s="26"/>
      <c r="B141" s="138"/>
      <c r="C141" s="152" t="s">
        <v>189</v>
      </c>
      <c r="D141" s="152" t="s">
        <v>107</v>
      </c>
      <c r="E141" s="153" t="s">
        <v>269</v>
      </c>
      <c r="F141" s="154" t="s">
        <v>270</v>
      </c>
      <c r="G141" s="155" t="s">
        <v>116</v>
      </c>
      <c r="H141" s="156">
        <v>2</v>
      </c>
      <c r="I141" s="156">
        <v>0</v>
      </c>
      <c r="J141" s="156">
        <f t="shared" si="0"/>
        <v>0</v>
      </c>
      <c r="K141" s="157"/>
      <c r="L141" s="158"/>
      <c r="M141" s="159" t="s">
        <v>1</v>
      </c>
      <c r="N141" s="160" t="s">
        <v>33</v>
      </c>
      <c r="O141" s="147">
        <v>0</v>
      </c>
      <c r="P141" s="147">
        <f t="shared" si="1"/>
        <v>0</v>
      </c>
      <c r="Q141" s="147">
        <v>1.9000000000000001E-4</v>
      </c>
      <c r="R141" s="147">
        <f t="shared" si="2"/>
        <v>3.8000000000000002E-4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123</v>
      </c>
      <c r="AT141" s="149" t="s">
        <v>107</v>
      </c>
      <c r="AU141" s="149" t="s">
        <v>118</v>
      </c>
      <c r="AY141" s="14" t="s">
        <v>110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118</v>
      </c>
      <c r="BK141" s="151">
        <f t="shared" si="9"/>
        <v>0</v>
      </c>
      <c r="BL141" s="14" t="s">
        <v>123</v>
      </c>
      <c r="BM141" s="149" t="s">
        <v>271</v>
      </c>
    </row>
    <row r="142" spans="1:65" s="2" customFormat="1" ht="14.4" customHeight="1">
      <c r="A142" s="26"/>
      <c r="B142" s="138"/>
      <c r="C142" s="152" t="s">
        <v>7</v>
      </c>
      <c r="D142" s="152" t="s">
        <v>107</v>
      </c>
      <c r="E142" s="153" t="s">
        <v>272</v>
      </c>
      <c r="F142" s="154" t="s">
        <v>273</v>
      </c>
      <c r="G142" s="155" t="s">
        <v>116</v>
      </c>
      <c r="H142" s="156">
        <v>1</v>
      </c>
      <c r="I142" s="156">
        <v>0</v>
      </c>
      <c r="J142" s="156">
        <f t="shared" si="0"/>
        <v>0</v>
      </c>
      <c r="K142" s="157"/>
      <c r="L142" s="158"/>
      <c r="M142" s="159" t="s">
        <v>1</v>
      </c>
      <c r="N142" s="160" t="s">
        <v>33</v>
      </c>
      <c r="O142" s="147">
        <v>0</v>
      </c>
      <c r="P142" s="147">
        <f t="shared" si="1"/>
        <v>0</v>
      </c>
      <c r="Q142" s="147">
        <v>1.9000000000000001E-4</v>
      </c>
      <c r="R142" s="147">
        <f t="shared" si="2"/>
        <v>1.9000000000000001E-4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123</v>
      </c>
      <c r="AT142" s="149" t="s">
        <v>107</v>
      </c>
      <c r="AU142" s="149" t="s">
        <v>118</v>
      </c>
      <c r="AY142" s="14" t="s">
        <v>110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118</v>
      </c>
      <c r="BK142" s="151">
        <f t="shared" si="9"/>
        <v>0</v>
      </c>
      <c r="BL142" s="14" t="s">
        <v>123</v>
      </c>
      <c r="BM142" s="149" t="s">
        <v>274</v>
      </c>
    </row>
    <row r="143" spans="1:65" s="2" customFormat="1" ht="24.15" customHeight="1">
      <c r="A143" s="26"/>
      <c r="B143" s="138"/>
      <c r="C143" s="139" t="s">
        <v>199</v>
      </c>
      <c r="D143" s="139" t="s">
        <v>113</v>
      </c>
      <c r="E143" s="140" t="s">
        <v>275</v>
      </c>
      <c r="F143" s="141" t="s">
        <v>276</v>
      </c>
      <c r="G143" s="142" t="s">
        <v>116</v>
      </c>
      <c r="H143" s="143">
        <v>2</v>
      </c>
      <c r="I143" s="143">
        <v>0</v>
      </c>
      <c r="J143" s="143">
        <f t="shared" si="0"/>
        <v>0</v>
      </c>
      <c r="K143" s="144"/>
      <c r="L143" s="27"/>
      <c r="M143" s="145" t="s">
        <v>1</v>
      </c>
      <c r="N143" s="146" t="s">
        <v>33</v>
      </c>
      <c r="O143" s="147">
        <v>1.369</v>
      </c>
      <c r="P143" s="147">
        <f t="shared" si="1"/>
        <v>2.738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117</v>
      </c>
      <c r="AT143" s="149" t="s">
        <v>113</v>
      </c>
      <c r="AU143" s="149" t="s">
        <v>118</v>
      </c>
      <c r="AY143" s="14" t="s">
        <v>110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118</v>
      </c>
      <c r="BK143" s="151">
        <f t="shared" si="9"/>
        <v>0</v>
      </c>
      <c r="BL143" s="14" t="s">
        <v>117</v>
      </c>
      <c r="BM143" s="149" t="s">
        <v>277</v>
      </c>
    </row>
    <row r="144" spans="1:65" s="2" customFormat="1" ht="14.4" customHeight="1">
      <c r="A144" s="26"/>
      <c r="B144" s="138"/>
      <c r="C144" s="152" t="s">
        <v>278</v>
      </c>
      <c r="D144" s="152" t="s">
        <v>107</v>
      </c>
      <c r="E144" s="153" t="s">
        <v>279</v>
      </c>
      <c r="F144" s="154" t="s">
        <v>280</v>
      </c>
      <c r="G144" s="155" t="s">
        <v>116</v>
      </c>
      <c r="H144" s="156">
        <v>2</v>
      </c>
      <c r="I144" s="156">
        <v>0</v>
      </c>
      <c r="J144" s="156">
        <f t="shared" si="0"/>
        <v>0</v>
      </c>
      <c r="K144" s="157"/>
      <c r="L144" s="158"/>
      <c r="M144" s="159" t="s">
        <v>1</v>
      </c>
      <c r="N144" s="160" t="s">
        <v>33</v>
      </c>
      <c r="O144" s="147">
        <v>0</v>
      </c>
      <c r="P144" s="147">
        <f t="shared" si="1"/>
        <v>0</v>
      </c>
      <c r="Q144" s="147">
        <v>4.2505257596581296E-3</v>
      </c>
      <c r="R144" s="147">
        <f t="shared" si="2"/>
        <v>8.5010515193162592E-3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123</v>
      </c>
      <c r="AT144" s="149" t="s">
        <v>107</v>
      </c>
      <c r="AU144" s="149" t="s">
        <v>118</v>
      </c>
      <c r="AY144" s="14" t="s">
        <v>110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118</v>
      </c>
      <c r="BK144" s="151">
        <f t="shared" si="9"/>
        <v>0</v>
      </c>
      <c r="BL144" s="14" t="s">
        <v>123</v>
      </c>
      <c r="BM144" s="149" t="s">
        <v>281</v>
      </c>
    </row>
    <row r="145" spans="1:65" s="2" customFormat="1" ht="24.15" customHeight="1">
      <c r="A145" s="26"/>
      <c r="B145" s="138"/>
      <c r="C145" s="139" t="s">
        <v>282</v>
      </c>
      <c r="D145" s="139" t="s">
        <v>113</v>
      </c>
      <c r="E145" s="140" t="s">
        <v>283</v>
      </c>
      <c r="F145" s="141" t="s">
        <v>284</v>
      </c>
      <c r="G145" s="142" t="s">
        <v>158</v>
      </c>
      <c r="H145" s="143">
        <v>12</v>
      </c>
      <c r="I145" s="143">
        <v>0</v>
      </c>
      <c r="J145" s="143">
        <f t="shared" si="0"/>
        <v>0</v>
      </c>
      <c r="K145" s="144"/>
      <c r="L145" s="27"/>
      <c r="M145" s="145" t="s">
        <v>1</v>
      </c>
      <c r="N145" s="146" t="s">
        <v>33</v>
      </c>
      <c r="O145" s="147">
        <v>5.3999999999999999E-2</v>
      </c>
      <c r="P145" s="147">
        <f t="shared" si="1"/>
        <v>0.64800000000000002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117</v>
      </c>
      <c r="AT145" s="149" t="s">
        <v>113</v>
      </c>
      <c r="AU145" s="149" t="s">
        <v>118</v>
      </c>
      <c r="AY145" s="14" t="s">
        <v>110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118</v>
      </c>
      <c r="BK145" s="151">
        <f t="shared" si="9"/>
        <v>0</v>
      </c>
      <c r="BL145" s="14" t="s">
        <v>117</v>
      </c>
      <c r="BM145" s="149" t="s">
        <v>285</v>
      </c>
    </row>
    <row r="146" spans="1:65" s="2" customFormat="1" ht="14.4" customHeight="1">
      <c r="A146" s="26"/>
      <c r="B146" s="138"/>
      <c r="C146" s="152" t="s">
        <v>120</v>
      </c>
      <c r="D146" s="152" t="s">
        <v>107</v>
      </c>
      <c r="E146" s="153" t="s">
        <v>286</v>
      </c>
      <c r="F146" s="154" t="s">
        <v>287</v>
      </c>
      <c r="G146" s="155" t="s">
        <v>158</v>
      </c>
      <c r="H146" s="156">
        <v>12</v>
      </c>
      <c r="I146" s="156">
        <v>0</v>
      </c>
      <c r="J146" s="156">
        <f t="shared" si="0"/>
        <v>0</v>
      </c>
      <c r="K146" s="157"/>
      <c r="L146" s="158"/>
      <c r="M146" s="159" t="s">
        <v>1</v>
      </c>
      <c r="N146" s="160" t="s">
        <v>33</v>
      </c>
      <c r="O146" s="147">
        <v>0</v>
      </c>
      <c r="P146" s="147">
        <f t="shared" si="1"/>
        <v>0</v>
      </c>
      <c r="Q146" s="147">
        <v>9.1500000000000001E-4</v>
      </c>
      <c r="R146" s="147">
        <f t="shared" si="2"/>
        <v>1.098E-2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123</v>
      </c>
      <c r="AT146" s="149" t="s">
        <v>107</v>
      </c>
      <c r="AU146" s="149" t="s">
        <v>118</v>
      </c>
      <c r="AY146" s="14" t="s">
        <v>110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118</v>
      </c>
      <c r="BK146" s="151">
        <f t="shared" si="9"/>
        <v>0</v>
      </c>
      <c r="BL146" s="14" t="s">
        <v>123</v>
      </c>
      <c r="BM146" s="149" t="s">
        <v>288</v>
      </c>
    </row>
    <row r="147" spans="1:65" s="2" customFormat="1" ht="14.4" customHeight="1">
      <c r="A147" s="26"/>
      <c r="B147" s="138"/>
      <c r="C147" s="139" t="s">
        <v>289</v>
      </c>
      <c r="D147" s="139" t="s">
        <v>113</v>
      </c>
      <c r="E147" s="140" t="s">
        <v>290</v>
      </c>
      <c r="F147" s="141" t="s">
        <v>291</v>
      </c>
      <c r="G147" s="142" t="s">
        <v>158</v>
      </c>
      <c r="H147" s="143">
        <v>14</v>
      </c>
      <c r="I147" s="143">
        <v>0</v>
      </c>
      <c r="J147" s="143">
        <f t="shared" si="0"/>
        <v>0</v>
      </c>
      <c r="K147" s="144"/>
      <c r="L147" s="27"/>
      <c r="M147" s="145" t="s">
        <v>1</v>
      </c>
      <c r="N147" s="146" t="s">
        <v>33</v>
      </c>
      <c r="O147" s="147">
        <v>0.02</v>
      </c>
      <c r="P147" s="147">
        <f t="shared" si="1"/>
        <v>0.28000000000000003</v>
      </c>
      <c r="Q147" s="147">
        <v>0</v>
      </c>
      <c r="R147" s="147">
        <f t="shared" si="2"/>
        <v>0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117</v>
      </c>
      <c r="AT147" s="149" t="s">
        <v>113</v>
      </c>
      <c r="AU147" s="149" t="s">
        <v>118</v>
      </c>
      <c r="AY147" s="14" t="s">
        <v>110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118</v>
      </c>
      <c r="BK147" s="151">
        <f t="shared" si="9"/>
        <v>0</v>
      </c>
      <c r="BL147" s="14" t="s">
        <v>117</v>
      </c>
      <c r="BM147" s="149" t="s">
        <v>292</v>
      </c>
    </row>
    <row r="148" spans="1:65" s="12" customFormat="1" ht="22.95" customHeight="1">
      <c r="B148" s="126"/>
      <c r="D148" s="127" t="s">
        <v>66</v>
      </c>
      <c r="E148" s="136" t="s">
        <v>293</v>
      </c>
      <c r="F148" s="136" t="s">
        <v>294</v>
      </c>
      <c r="J148" s="137">
        <f>BK148</f>
        <v>0</v>
      </c>
      <c r="L148" s="126"/>
      <c r="M148" s="130"/>
      <c r="N148" s="131"/>
      <c r="O148" s="131"/>
      <c r="P148" s="132">
        <f>SUM(P149:P155)</f>
        <v>6.8918949999999999</v>
      </c>
      <c r="Q148" s="131"/>
      <c r="R148" s="132">
        <f>SUM(R149:R155)</f>
        <v>0</v>
      </c>
      <c r="S148" s="131"/>
      <c r="T148" s="133">
        <f>SUM(T149:T155)</f>
        <v>0</v>
      </c>
      <c r="AR148" s="127" t="s">
        <v>109</v>
      </c>
      <c r="AT148" s="134" t="s">
        <v>66</v>
      </c>
      <c r="AU148" s="134" t="s">
        <v>75</v>
      </c>
      <c r="AY148" s="127" t="s">
        <v>110</v>
      </c>
      <c r="BK148" s="135">
        <f>SUM(BK149:BK155)</f>
        <v>0</v>
      </c>
    </row>
    <row r="149" spans="1:65" s="2" customFormat="1" ht="24.15" customHeight="1">
      <c r="A149" s="26"/>
      <c r="B149" s="138"/>
      <c r="C149" s="139" t="s">
        <v>164</v>
      </c>
      <c r="D149" s="139" t="s">
        <v>113</v>
      </c>
      <c r="E149" s="140" t="s">
        <v>295</v>
      </c>
      <c r="F149" s="141" t="s">
        <v>296</v>
      </c>
      <c r="G149" s="142" t="s">
        <v>297</v>
      </c>
      <c r="H149" s="143">
        <v>0.25</v>
      </c>
      <c r="I149" s="143">
        <v>0</v>
      </c>
      <c r="J149" s="143">
        <f t="shared" ref="J149:J155" si="10">ROUND(I149*H149,3)</f>
        <v>0</v>
      </c>
      <c r="K149" s="144"/>
      <c r="L149" s="27"/>
      <c r="M149" s="145" t="s">
        <v>1</v>
      </c>
      <c r="N149" s="146" t="s">
        <v>33</v>
      </c>
      <c r="O149" s="147">
        <v>2.9211</v>
      </c>
      <c r="P149" s="147">
        <f t="shared" ref="P149:P155" si="11">O149*H149</f>
        <v>0.73027500000000001</v>
      </c>
      <c r="Q149" s="147">
        <v>0</v>
      </c>
      <c r="R149" s="147">
        <f t="shared" ref="R149:R155" si="12">Q149*H149</f>
        <v>0</v>
      </c>
      <c r="S149" s="147">
        <v>0</v>
      </c>
      <c r="T149" s="148">
        <f t="shared" ref="T149:T155" si="13">S149*H149</f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117</v>
      </c>
      <c r="AT149" s="149" t="s">
        <v>113</v>
      </c>
      <c r="AU149" s="149" t="s">
        <v>118</v>
      </c>
      <c r="AY149" s="14" t="s">
        <v>110</v>
      </c>
      <c r="BE149" s="150">
        <f t="shared" ref="BE149:BE155" si="14">IF(N149="základná",J149,0)</f>
        <v>0</v>
      </c>
      <c r="BF149" s="150">
        <f t="shared" ref="BF149:BF155" si="15">IF(N149="znížená",J149,0)</f>
        <v>0</v>
      </c>
      <c r="BG149" s="150">
        <f t="shared" ref="BG149:BG155" si="16">IF(N149="zákl. prenesená",J149,0)</f>
        <v>0</v>
      </c>
      <c r="BH149" s="150">
        <f t="shared" ref="BH149:BH155" si="17">IF(N149="zníž. prenesená",J149,0)</f>
        <v>0</v>
      </c>
      <c r="BI149" s="150">
        <f t="shared" ref="BI149:BI155" si="18">IF(N149="nulová",J149,0)</f>
        <v>0</v>
      </c>
      <c r="BJ149" s="14" t="s">
        <v>118</v>
      </c>
      <c r="BK149" s="151">
        <f t="shared" ref="BK149:BK155" si="19">ROUND(I149*H149,3)</f>
        <v>0</v>
      </c>
      <c r="BL149" s="14" t="s">
        <v>117</v>
      </c>
      <c r="BM149" s="149" t="s">
        <v>298</v>
      </c>
    </row>
    <row r="150" spans="1:65" s="2" customFormat="1" ht="24.15" customHeight="1">
      <c r="A150" s="26"/>
      <c r="B150" s="138"/>
      <c r="C150" s="139" t="s">
        <v>169</v>
      </c>
      <c r="D150" s="139" t="s">
        <v>113</v>
      </c>
      <c r="E150" s="140" t="s">
        <v>299</v>
      </c>
      <c r="F150" s="141" t="s">
        <v>300</v>
      </c>
      <c r="G150" s="142" t="s">
        <v>297</v>
      </c>
      <c r="H150" s="143">
        <v>0.2</v>
      </c>
      <c r="I150" s="143">
        <v>0</v>
      </c>
      <c r="J150" s="143">
        <f t="shared" si="10"/>
        <v>0</v>
      </c>
      <c r="K150" s="144"/>
      <c r="L150" s="27"/>
      <c r="M150" s="145" t="s">
        <v>1</v>
      </c>
      <c r="N150" s="146" t="s">
        <v>33</v>
      </c>
      <c r="O150" s="147">
        <v>0.79559999999999997</v>
      </c>
      <c r="P150" s="147">
        <f t="shared" si="11"/>
        <v>0.15912000000000001</v>
      </c>
      <c r="Q150" s="147">
        <v>0</v>
      </c>
      <c r="R150" s="147">
        <f t="shared" si="12"/>
        <v>0</v>
      </c>
      <c r="S150" s="147">
        <v>0</v>
      </c>
      <c r="T150" s="148">
        <f t="shared" si="1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117</v>
      </c>
      <c r="AT150" s="149" t="s">
        <v>113</v>
      </c>
      <c r="AU150" s="149" t="s">
        <v>118</v>
      </c>
      <c r="AY150" s="14" t="s">
        <v>110</v>
      </c>
      <c r="BE150" s="150">
        <f t="shared" si="14"/>
        <v>0</v>
      </c>
      <c r="BF150" s="150">
        <f t="shared" si="15"/>
        <v>0</v>
      </c>
      <c r="BG150" s="150">
        <f t="shared" si="16"/>
        <v>0</v>
      </c>
      <c r="BH150" s="150">
        <f t="shared" si="17"/>
        <v>0</v>
      </c>
      <c r="BI150" s="150">
        <f t="shared" si="18"/>
        <v>0</v>
      </c>
      <c r="BJ150" s="14" t="s">
        <v>118</v>
      </c>
      <c r="BK150" s="151">
        <f t="shared" si="19"/>
        <v>0</v>
      </c>
      <c r="BL150" s="14" t="s">
        <v>117</v>
      </c>
      <c r="BM150" s="149" t="s">
        <v>301</v>
      </c>
    </row>
    <row r="151" spans="1:65" s="2" customFormat="1" ht="24.15" customHeight="1">
      <c r="A151" s="26"/>
      <c r="B151" s="138"/>
      <c r="C151" s="139" t="s">
        <v>302</v>
      </c>
      <c r="D151" s="139" t="s">
        <v>113</v>
      </c>
      <c r="E151" s="140" t="s">
        <v>303</v>
      </c>
      <c r="F151" s="141" t="s">
        <v>304</v>
      </c>
      <c r="G151" s="142" t="s">
        <v>158</v>
      </c>
      <c r="H151" s="143">
        <v>5</v>
      </c>
      <c r="I151" s="143">
        <v>0</v>
      </c>
      <c r="J151" s="143">
        <f t="shared" si="10"/>
        <v>0</v>
      </c>
      <c r="K151" s="144"/>
      <c r="L151" s="27"/>
      <c r="M151" s="145" t="s">
        <v>1</v>
      </c>
      <c r="N151" s="146" t="s">
        <v>33</v>
      </c>
      <c r="O151" s="147">
        <v>0.79600000000000004</v>
      </c>
      <c r="P151" s="147">
        <f t="shared" si="11"/>
        <v>3.9800000000000004</v>
      </c>
      <c r="Q151" s="147">
        <v>0</v>
      </c>
      <c r="R151" s="147">
        <f t="shared" si="12"/>
        <v>0</v>
      </c>
      <c r="S151" s="147">
        <v>0</v>
      </c>
      <c r="T151" s="148">
        <f t="shared" si="1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117</v>
      </c>
      <c r="AT151" s="149" t="s">
        <v>113</v>
      </c>
      <c r="AU151" s="149" t="s">
        <v>118</v>
      </c>
      <c r="AY151" s="14" t="s">
        <v>110</v>
      </c>
      <c r="BE151" s="150">
        <f t="shared" si="14"/>
        <v>0</v>
      </c>
      <c r="BF151" s="150">
        <f t="shared" si="15"/>
        <v>0</v>
      </c>
      <c r="BG151" s="150">
        <f t="shared" si="16"/>
        <v>0</v>
      </c>
      <c r="BH151" s="150">
        <f t="shared" si="17"/>
        <v>0</v>
      </c>
      <c r="BI151" s="150">
        <f t="shared" si="18"/>
        <v>0</v>
      </c>
      <c r="BJ151" s="14" t="s">
        <v>118</v>
      </c>
      <c r="BK151" s="151">
        <f t="shared" si="19"/>
        <v>0</v>
      </c>
      <c r="BL151" s="14" t="s">
        <v>117</v>
      </c>
      <c r="BM151" s="149" t="s">
        <v>305</v>
      </c>
    </row>
    <row r="152" spans="1:65" s="2" customFormat="1" ht="24.15" customHeight="1">
      <c r="A152" s="26"/>
      <c r="B152" s="138"/>
      <c r="C152" s="139" t="s">
        <v>306</v>
      </c>
      <c r="D152" s="139" t="s">
        <v>113</v>
      </c>
      <c r="E152" s="140" t="s">
        <v>307</v>
      </c>
      <c r="F152" s="141" t="s">
        <v>308</v>
      </c>
      <c r="G152" s="142" t="s">
        <v>158</v>
      </c>
      <c r="H152" s="143">
        <v>5</v>
      </c>
      <c r="I152" s="143">
        <v>0</v>
      </c>
      <c r="J152" s="143">
        <f t="shared" si="10"/>
        <v>0</v>
      </c>
      <c r="K152" s="144"/>
      <c r="L152" s="27"/>
      <c r="M152" s="145" t="s">
        <v>1</v>
      </c>
      <c r="N152" s="146" t="s">
        <v>33</v>
      </c>
      <c r="O152" s="147">
        <v>3.2500000000000001E-2</v>
      </c>
      <c r="P152" s="147">
        <f t="shared" si="11"/>
        <v>0.16250000000000001</v>
      </c>
      <c r="Q152" s="147">
        <v>0</v>
      </c>
      <c r="R152" s="147">
        <f t="shared" si="12"/>
        <v>0</v>
      </c>
      <c r="S152" s="147">
        <v>0</v>
      </c>
      <c r="T152" s="148">
        <f t="shared" si="1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117</v>
      </c>
      <c r="AT152" s="149" t="s">
        <v>113</v>
      </c>
      <c r="AU152" s="149" t="s">
        <v>118</v>
      </c>
      <c r="AY152" s="14" t="s">
        <v>110</v>
      </c>
      <c r="BE152" s="150">
        <f t="shared" si="14"/>
        <v>0</v>
      </c>
      <c r="BF152" s="150">
        <f t="shared" si="15"/>
        <v>0</v>
      </c>
      <c r="BG152" s="150">
        <f t="shared" si="16"/>
        <v>0</v>
      </c>
      <c r="BH152" s="150">
        <f t="shared" si="17"/>
        <v>0</v>
      </c>
      <c r="BI152" s="150">
        <f t="shared" si="18"/>
        <v>0</v>
      </c>
      <c r="BJ152" s="14" t="s">
        <v>118</v>
      </c>
      <c r="BK152" s="151">
        <f t="shared" si="19"/>
        <v>0</v>
      </c>
      <c r="BL152" s="14" t="s">
        <v>117</v>
      </c>
      <c r="BM152" s="149" t="s">
        <v>309</v>
      </c>
    </row>
    <row r="153" spans="1:65" s="2" customFormat="1" ht="14.4" customHeight="1">
      <c r="A153" s="26"/>
      <c r="B153" s="138"/>
      <c r="C153" s="152" t="s">
        <v>310</v>
      </c>
      <c r="D153" s="152" t="s">
        <v>107</v>
      </c>
      <c r="E153" s="153" t="s">
        <v>311</v>
      </c>
      <c r="F153" s="154" t="s">
        <v>312</v>
      </c>
      <c r="G153" s="155" t="s">
        <v>158</v>
      </c>
      <c r="H153" s="156">
        <v>5</v>
      </c>
      <c r="I153" s="156">
        <v>0</v>
      </c>
      <c r="J153" s="156">
        <f t="shared" si="10"/>
        <v>0</v>
      </c>
      <c r="K153" s="157"/>
      <c r="L153" s="158"/>
      <c r="M153" s="159" t="s">
        <v>1</v>
      </c>
      <c r="N153" s="160" t="s">
        <v>33</v>
      </c>
      <c r="O153" s="147">
        <v>0</v>
      </c>
      <c r="P153" s="147">
        <f t="shared" si="11"/>
        <v>0</v>
      </c>
      <c r="Q153" s="147">
        <v>0</v>
      </c>
      <c r="R153" s="147">
        <f t="shared" si="12"/>
        <v>0</v>
      </c>
      <c r="S153" s="147">
        <v>0</v>
      </c>
      <c r="T153" s="148">
        <f t="shared" si="1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123</v>
      </c>
      <c r="AT153" s="149" t="s">
        <v>107</v>
      </c>
      <c r="AU153" s="149" t="s">
        <v>118</v>
      </c>
      <c r="AY153" s="14" t="s">
        <v>110</v>
      </c>
      <c r="BE153" s="150">
        <f t="shared" si="14"/>
        <v>0</v>
      </c>
      <c r="BF153" s="150">
        <f t="shared" si="15"/>
        <v>0</v>
      </c>
      <c r="BG153" s="150">
        <f t="shared" si="16"/>
        <v>0</v>
      </c>
      <c r="BH153" s="150">
        <f t="shared" si="17"/>
        <v>0</v>
      </c>
      <c r="BI153" s="150">
        <f t="shared" si="18"/>
        <v>0</v>
      </c>
      <c r="BJ153" s="14" t="s">
        <v>118</v>
      </c>
      <c r="BK153" s="151">
        <f t="shared" si="19"/>
        <v>0</v>
      </c>
      <c r="BL153" s="14" t="s">
        <v>123</v>
      </c>
      <c r="BM153" s="149" t="s">
        <v>313</v>
      </c>
    </row>
    <row r="154" spans="1:65" s="2" customFormat="1" ht="24.15" customHeight="1">
      <c r="A154" s="26"/>
      <c r="B154" s="138"/>
      <c r="C154" s="139" t="s">
        <v>314</v>
      </c>
      <c r="D154" s="139" t="s">
        <v>113</v>
      </c>
      <c r="E154" s="140" t="s">
        <v>315</v>
      </c>
      <c r="F154" s="141" t="s">
        <v>316</v>
      </c>
      <c r="G154" s="142" t="s">
        <v>158</v>
      </c>
      <c r="H154" s="143">
        <v>5</v>
      </c>
      <c r="I154" s="143">
        <v>0</v>
      </c>
      <c r="J154" s="143">
        <f t="shared" si="10"/>
        <v>0</v>
      </c>
      <c r="K154" s="144"/>
      <c r="L154" s="27"/>
      <c r="M154" s="145" t="s">
        <v>1</v>
      </c>
      <c r="N154" s="146" t="s">
        <v>33</v>
      </c>
      <c r="O154" s="147">
        <v>0.17599999999999999</v>
      </c>
      <c r="P154" s="147">
        <f t="shared" si="11"/>
        <v>0.87999999999999989</v>
      </c>
      <c r="Q154" s="147">
        <v>0</v>
      </c>
      <c r="R154" s="147">
        <f t="shared" si="12"/>
        <v>0</v>
      </c>
      <c r="S154" s="147">
        <v>0</v>
      </c>
      <c r="T154" s="148">
        <f t="shared" si="1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117</v>
      </c>
      <c r="AT154" s="149" t="s">
        <v>113</v>
      </c>
      <c r="AU154" s="149" t="s">
        <v>118</v>
      </c>
      <c r="AY154" s="14" t="s">
        <v>110</v>
      </c>
      <c r="BE154" s="150">
        <f t="shared" si="14"/>
        <v>0</v>
      </c>
      <c r="BF154" s="150">
        <f t="shared" si="15"/>
        <v>0</v>
      </c>
      <c r="BG154" s="150">
        <f t="shared" si="16"/>
        <v>0</v>
      </c>
      <c r="BH154" s="150">
        <f t="shared" si="17"/>
        <v>0</v>
      </c>
      <c r="BI154" s="150">
        <f t="shared" si="18"/>
        <v>0</v>
      </c>
      <c r="BJ154" s="14" t="s">
        <v>118</v>
      </c>
      <c r="BK154" s="151">
        <f t="shared" si="19"/>
        <v>0</v>
      </c>
      <c r="BL154" s="14" t="s">
        <v>117</v>
      </c>
      <c r="BM154" s="149" t="s">
        <v>317</v>
      </c>
    </row>
    <row r="155" spans="1:65" s="2" customFormat="1" ht="24.15" customHeight="1">
      <c r="A155" s="26"/>
      <c r="B155" s="138"/>
      <c r="C155" s="139" t="s">
        <v>318</v>
      </c>
      <c r="D155" s="139" t="s">
        <v>113</v>
      </c>
      <c r="E155" s="140" t="s">
        <v>319</v>
      </c>
      <c r="F155" s="141" t="s">
        <v>320</v>
      </c>
      <c r="G155" s="142" t="s">
        <v>321</v>
      </c>
      <c r="H155" s="143">
        <v>5</v>
      </c>
      <c r="I155" s="143">
        <v>0</v>
      </c>
      <c r="J155" s="143">
        <f t="shared" si="10"/>
        <v>0</v>
      </c>
      <c r="K155" s="144"/>
      <c r="L155" s="27"/>
      <c r="M155" s="145" t="s">
        <v>1</v>
      </c>
      <c r="N155" s="146" t="s">
        <v>33</v>
      </c>
      <c r="O155" s="147">
        <v>0.19600000000000001</v>
      </c>
      <c r="P155" s="147">
        <f t="shared" si="11"/>
        <v>0.98</v>
      </c>
      <c r="Q155" s="147">
        <v>0</v>
      </c>
      <c r="R155" s="147">
        <f t="shared" si="12"/>
        <v>0</v>
      </c>
      <c r="S155" s="147">
        <v>0</v>
      </c>
      <c r="T155" s="148">
        <f t="shared" si="1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117</v>
      </c>
      <c r="AT155" s="149" t="s">
        <v>113</v>
      </c>
      <c r="AU155" s="149" t="s">
        <v>118</v>
      </c>
      <c r="AY155" s="14" t="s">
        <v>110</v>
      </c>
      <c r="BE155" s="150">
        <f t="shared" si="14"/>
        <v>0</v>
      </c>
      <c r="BF155" s="150">
        <f t="shared" si="15"/>
        <v>0</v>
      </c>
      <c r="BG155" s="150">
        <f t="shared" si="16"/>
        <v>0</v>
      </c>
      <c r="BH155" s="150">
        <f t="shared" si="17"/>
        <v>0</v>
      </c>
      <c r="BI155" s="150">
        <f t="shared" si="18"/>
        <v>0</v>
      </c>
      <c r="BJ155" s="14" t="s">
        <v>118</v>
      </c>
      <c r="BK155" s="151">
        <f t="shared" si="19"/>
        <v>0</v>
      </c>
      <c r="BL155" s="14" t="s">
        <v>117</v>
      </c>
      <c r="BM155" s="149" t="s">
        <v>322</v>
      </c>
    </row>
    <row r="156" spans="1:65" s="12" customFormat="1" ht="25.95" customHeight="1">
      <c r="B156" s="126"/>
      <c r="D156" s="127" t="s">
        <v>66</v>
      </c>
      <c r="E156" s="128" t="s">
        <v>187</v>
      </c>
      <c r="F156" s="128" t="s">
        <v>188</v>
      </c>
      <c r="J156" s="129">
        <f>BK156</f>
        <v>0</v>
      </c>
      <c r="L156" s="126"/>
      <c r="M156" s="130"/>
      <c r="N156" s="131"/>
      <c r="O156" s="131"/>
      <c r="P156" s="132">
        <f>SUM(P157:P161)</f>
        <v>18.034000000000002</v>
      </c>
      <c r="Q156" s="131"/>
      <c r="R156" s="132">
        <f>SUM(R157:R161)</f>
        <v>0</v>
      </c>
      <c r="S156" s="131"/>
      <c r="T156" s="133">
        <f>SUM(T157:T161)</f>
        <v>0</v>
      </c>
      <c r="AR156" s="127" t="s">
        <v>131</v>
      </c>
      <c r="AT156" s="134" t="s">
        <v>66</v>
      </c>
      <c r="AU156" s="134" t="s">
        <v>67</v>
      </c>
      <c r="AY156" s="127" t="s">
        <v>110</v>
      </c>
      <c r="BK156" s="135">
        <f>SUM(BK157:BK161)</f>
        <v>0</v>
      </c>
    </row>
    <row r="157" spans="1:65" s="2" customFormat="1" ht="14.4" customHeight="1">
      <c r="A157" s="26"/>
      <c r="B157" s="138"/>
      <c r="C157" s="139" t="s">
        <v>323</v>
      </c>
      <c r="D157" s="139" t="s">
        <v>113</v>
      </c>
      <c r="E157" s="140" t="s">
        <v>190</v>
      </c>
      <c r="F157" s="141" t="s">
        <v>191</v>
      </c>
      <c r="G157" s="142" t="s">
        <v>192</v>
      </c>
      <c r="H157" s="143">
        <v>4</v>
      </c>
      <c r="I157" s="143">
        <v>0</v>
      </c>
      <c r="J157" s="143">
        <f>ROUND(I157*H157,3)</f>
        <v>0</v>
      </c>
      <c r="K157" s="144"/>
      <c r="L157" s="27"/>
      <c r="M157" s="145" t="s">
        <v>1</v>
      </c>
      <c r="N157" s="146" t="s">
        <v>33</v>
      </c>
      <c r="O157" s="147">
        <v>1.06</v>
      </c>
      <c r="P157" s="147">
        <f>O157*H157</f>
        <v>4.24</v>
      </c>
      <c r="Q157" s="147">
        <v>0</v>
      </c>
      <c r="R157" s="147">
        <f>Q157*H157</f>
        <v>0</v>
      </c>
      <c r="S157" s="147">
        <v>0</v>
      </c>
      <c r="T157" s="148">
        <f>S157*H157</f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193</v>
      </c>
      <c r="AT157" s="149" t="s">
        <v>113</v>
      </c>
      <c r="AU157" s="149" t="s">
        <v>75</v>
      </c>
      <c r="AY157" s="14" t="s">
        <v>110</v>
      </c>
      <c r="BE157" s="150">
        <f>IF(N157="základná",J157,0)</f>
        <v>0</v>
      </c>
      <c r="BF157" s="150">
        <f>IF(N157="znížená",J157,0)</f>
        <v>0</v>
      </c>
      <c r="BG157" s="150">
        <f>IF(N157="zákl. prenesená",J157,0)</f>
        <v>0</v>
      </c>
      <c r="BH157" s="150">
        <f>IF(N157="zníž. prenesená",J157,0)</f>
        <v>0</v>
      </c>
      <c r="BI157" s="150">
        <f>IF(N157="nulová",J157,0)</f>
        <v>0</v>
      </c>
      <c r="BJ157" s="14" t="s">
        <v>118</v>
      </c>
      <c r="BK157" s="151">
        <f>ROUND(I157*H157,3)</f>
        <v>0</v>
      </c>
      <c r="BL157" s="14" t="s">
        <v>193</v>
      </c>
      <c r="BM157" s="149" t="s">
        <v>324</v>
      </c>
    </row>
    <row r="158" spans="1:65" s="2" customFormat="1" ht="14.4" customHeight="1">
      <c r="A158" s="26"/>
      <c r="B158" s="138"/>
      <c r="C158" s="139" t="s">
        <v>325</v>
      </c>
      <c r="D158" s="139" t="s">
        <v>113</v>
      </c>
      <c r="E158" s="140" t="s">
        <v>195</v>
      </c>
      <c r="F158" s="141" t="s">
        <v>196</v>
      </c>
      <c r="G158" s="142" t="s">
        <v>197</v>
      </c>
      <c r="H158" s="143">
        <v>1</v>
      </c>
      <c r="I158" s="143">
        <v>0</v>
      </c>
      <c r="J158" s="143">
        <f>ROUND(I158*H158,3)</f>
        <v>0</v>
      </c>
      <c r="K158" s="144"/>
      <c r="L158" s="27"/>
      <c r="M158" s="145" t="s">
        <v>1</v>
      </c>
      <c r="N158" s="146" t="s">
        <v>33</v>
      </c>
      <c r="O158" s="147">
        <v>1.4E-2</v>
      </c>
      <c r="P158" s="147">
        <f>O158*H158</f>
        <v>1.4E-2</v>
      </c>
      <c r="Q158" s="147">
        <v>0</v>
      </c>
      <c r="R158" s="147">
        <f>Q158*H158</f>
        <v>0</v>
      </c>
      <c r="S158" s="147">
        <v>0</v>
      </c>
      <c r="T158" s="148">
        <f>S158*H158</f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193</v>
      </c>
      <c r="AT158" s="149" t="s">
        <v>113</v>
      </c>
      <c r="AU158" s="149" t="s">
        <v>75</v>
      </c>
      <c r="AY158" s="14" t="s">
        <v>110</v>
      </c>
      <c r="BE158" s="150">
        <f>IF(N158="základná",J158,0)</f>
        <v>0</v>
      </c>
      <c r="BF158" s="150">
        <f>IF(N158="znížená",J158,0)</f>
        <v>0</v>
      </c>
      <c r="BG158" s="150">
        <f>IF(N158="zákl. prenesená",J158,0)</f>
        <v>0</v>
      </c>
      <c r="BH158" s="150">
        <f>IF(N158="zníž. prenesená",J158,0)</f>
        <v>0</v>
      </c>
      <c r="BI158" s="150">
        <f>IF(N158="nulová",J158,0)</f>
        <v>0</v>
      </c>
      <c r="BJ158" s="14" t="s">
        <v>118</v>
      </c>
      <c r="BK158" s="151">
        <f>ROUND(I158*H158,3)</f>
        <v>0</v>
      </c>
      <c r="BL158" s="14" t="s">
        <v>193</v>
      </c>
      <c r="BM158" s="149" t="s">
        <v>326</v>
      </c>
    </row>
    <row r="159" spans="1:65" s="2" customFormat="1" ht="14.4" customHeight="1">
      <c r="A159" s="26"/>
      <c r="B159" s="138"/>
      <c r="C159" s="139" t="s">
        <v>327</v>
      </c>
      <c r="D159" s="139" t="s">
        <v>113</v>
      </c>
      <c r="E159" s="140" t="s">
        <v>328</v>
      </c>
      <c r="F159" s="141" t="s">
        <v>329</v>
      </c>
      <c r="G159" s="142" t="s">
        <v>192</v>
      </c>
      <c r="H159" s="143">
        <v>2</v>
      </c>
      <c r="I159" s="143">
        <v>0</v>
      </c>
      <c r="J159" s="143">
        <f>ROUND(I159*H159,3)</f>
        <v>0</v>
      </c>
      <c r="K159" s="144"/>
      <c r="L159" s="27"/>
      <c r="M159" s="145" t="s">
        <v>1</v>
      </c>
      <c r="N159" s="146" t="s">
        <v>33</v>
      </c>
      <c r="O159" s="147">
        <v>1.06</v>
      </c>
      <c r="P159" s="147">
        <f>O159*H159</f>
        <v>2.12</v>
      </c>
      <c r="Q159" s="147">
        <v>0</v>
      </c>
      <c r="R159" s="147">
        <f>Q159*H159</f>
        <v>0</v>
      </c>
      <c r="S159" s="147">
        <v>0</v>
      </c>
      <c r="T159" s="148">
        <f>S159*H159</f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193</v>
      </c>
      <c r="AT159" s="149" t="s">
        <v>113</v>
      </c>
      <c r="AU159" s="149" t="s">
        <v>75</v>
      </c>
      <c r="AY159" s="14" t="s">
        <v>110</v>
      </c>
      <c r="BE159" s="150">
        <f>IF(N159="základná",J159,0)</f>
        <v>0</v>
      </c>
      <c r="BF159" s="150">
        <f>IF(N159="znížená",J159,0)</f>
        <v>0</v>
      </c>
      <c r="BG159" s="150">
        <f>IF(N159="zákl. prenesená",J159,0)</f>
        <v>0</v>
      </c>
      <c r="BH159" s="150">
        <f>IF(N159="zníž. prenesená",J159,0)</f>
        <v>0</v>
      </c>
      <c r="BI159" s="150">
        <f>IF(N159="nulová",J159,0)</f>
        <v>0</v>
      </c>
      <c r="BJ159" s="14" t="s">
        <v>118</v>
      </c>
      <c r="BK159" s="151">
        <f>ROUND(I159*H159,3)</f>
        <v>0</v>
      </c>
      <c r="BL159" s="14" t="s">
        <v>193</v>
      </c>
      <c r="BM159" s="149" t="s">
        <v>330</v>
      </c>
    </row>
    <row r="160" spans="1:65" s="2" customFormat="1" ht="14.4" customHeight="1">
      <c r="A160" s="26"/>
      <c r="B160" s="138"/>
      <c r="C160" s="139" t="s">
        <v>331</v>
      </c>
      <c r="D160" s="139" t="s">
        <v>113</v>
      </c>
      <c r="E160" s="140" t="s">
        <v>332</v>
      </c>
      <c r="F160" s="141" t="s">
        <v>333</v>
      </c>
      <c r="G160" s="142" t="s">
        <v>192</v>
      </c>
      <c r="H160" s="143">
        <v>8</v>
      </c>
      <c r="I160" s="143">
        <v>0</v>
      </c>
      <c r="J160" s="143">
        <f>ROUND(I160*H160,3)</f>
        <v>0</v>
      </c>
      <c r="K160" s="144"/>
      <c r="L160" s="27"/>
      <c r="M160" s="145" t="s">
        <v>1</v>
      </c>
      <c r="N160" s="146" t="s">
        <v>33</v>
      </c>
      <c r="O160" s="147">
        <v>1.06</v>
      </c>
      <c r="P160" s="147">
        <f>O160*H160</f>
        <v>8.48</v>
      </c>
      <c r="Q160" s="147">
        <v>0</v>
      </c>
      <c r="R160" s="147">
        <f>Q160*H160</f>
        <v>0</v>
      </c>
      <c r="S160" s="147">
        <v>0</v>
      </c>
      <c r="T160" s="148">
        <f>S160*H160</f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193</v>
      </c>
      <c r="AT160" s="149" t="s">
        <v>113</v>
      </c>
      <c r="AU160" s="149" t="s">
        <v>75</v>
      </c>
      <c r="AY160" s="14" t="s">
        <v>110</v>
      </c>
      <c r="BE160" s="150">
        <f>IF(N160="základná",J160,0)</f>
        <v>0</v>
      </c>
      <c r="BF160" s="150">
        <f>IF(N160="znížená",J160,0)</f>
        <v>0</v>
      </c>
      <c r="BG160" s="150">
        <f>IF(N160="zákl. prenesená",J160,0)</f>
        <v>0</v>
      </c>
      <c r="BH160" s="150">
        <f>IF(N160="zníž. prenesená",J160,0)</f>
        <v>0</v>
      </c>
      <c r="BI160" s="150">
        <f>IF(N160="nulová",J160,0)</f>
        <v>0</v>
      </c>
      <c r="BJ160" s="14" t="s">
        <v>118</v>
      </c>
      <c r="BK160" s="151">
        <f>ROUND(I160*H160,3)</f>
        <v>0</v>
      </c>
      <c r="BL160" s="14" t="s">
        <v>193</v>
      </c>
      <c r="BM160" s="149" t="s">
        <v>334</v>
      </c>
    </row>
    <row r="161" spans="1:65" s="2" customFormat="1" ht="14.4" customHeight="1">
      <c r="A161" s="26"/>
      <c r="B161" s="138"/>
      <c r="C161" s="139" t="s">
        <v>335</v>
      </c>
      <c r="D161" s="139" t="s">
        <v>113</v>
      </c>
      <c r="E161" s="140" t="s">
        <v>336</v>
      </c>
      <c r="F161" s="141" t="s">
        <v>337</v>
      </c>
      <c r="G161" s="142" t="s">
        <v>116</v>
      </c>
      <c r="H161" s="143">
        <v>3</v>
      </c>
      <c r="I161" s="143">
        <v>0</v>
      </c>
      <c r="J161" s="143">
        <f>ROUND(I161*H161,3)</f>
        <v>0</v>
      </c>
      <c r="K161" s="144"/>
      <c r="L161" s="27"/>
      <c r="M161" s="161" t="s">
        <v>1</v>
      </c>
      <c r="N161" s="162" t="s">
        <v>33</v>
      </c>
      <c r="O161" s="163">
        <v>1.06</v>
      </c>
      <c r="P161" s="163">
        <f>O161*H161</f>
        <v>3.18</v>
      </c>
      <c r="Q161" s="163">
        <v>0</v>
      </c>
      <c r="R161" s="163">
        <f>Q161*H161</f>
        <v>0</v>
      </c>
      <c r="S161" s="163">
        <v>0</v>
      </c>
      <c r="T161" s="164">
        <f>S161*H161</f>
        <v>0</v>
      </c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R161" s="149" t="s">
        <v>193</v>
      </c>
      <c r="AT161" s="149" t="s">
        <v>113</v>
      </c>
      <c r="AU161" s="149" t="s">
        <v>75</v>
      </c>
      <c r="AY161" s="14" t="s">
        <v>110</v>
      </c>
      <c r="BE161" s="150">
        <f>IF(N161="základná",J161,0)</f>
        <v>0</v>
      </c>
      <c r="BF161" s="150">
        <f>IF(N161="znížená",J161,0)</f>
        <v>0</v>
      </c>
      <c r="BG161" s="150">
        <f>IF(N161="zákl. prenesená",J161,0)</f>
        <v>0</v>
      </c>
      <c r="BH161" s="150">
        <f>IF(N161="zníž. prenesená",J161,0)</f>
        <v>0</v>
      </c>
      <c r="BI161" s="150">
        <f>IF(N161="nulová",J161,0)</f>
        <v>0</v>
      </c>
      <c r="BJ161" s="14" t="s">
        <v>118</v>
      </c>
      <c r="BK161" s="151">
        <f>ROUND(I161*H161,3)</f>
        <v>0</v>
      </c>
      <c r="BL161" s="14" t="s">
        <v>193</v>
      </c>
      <c r="BM161" s="149" t="s">
        <v>338</v>
      </c>
    </row>
    <row r="162" spans="1:65" s="2" customFormat="1" ht="6.9" customHeight="1">
      <c r="A162" s="26"/>
      <c r="B162" s="41"/>
      <c r="C162" s="42"/>
      <c r="D162" s="42"/>
      <c r="E162" s="42"/>
      <c r="F162" s="42"/>
      <c r="G162" s="42"/>
      <c r="H162" s="42"/>
      <c r="I162" s="42"/>
      <c r="J162" s="42"/>
      <c r="K162" s="42"/>
      <c r="L162" s="27"/>
      <c r="M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</sheetData>
  <autoFilter ref="C119:K161" xr:uid="{00000000-0009-0000-0000-000002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7" fitToHeight="100" orientation="portrait" r:id="rId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M193"/>
  <sheetViews>
    <sheetView showGridLines="0" topLeftCell="A153" workbookViewId="0">
      <selection activeCell="F167" sqref="F167"/>
    </sheetView>
  </sheetViews>
  <sheetFormatPr defaultRowHeight="10.199999999999999"/>
  <cols>
    <col min="1" max="1" width="8.28515625" style="1" customWidth="1"/>
    <col min="2" max="2" width="1.140625" style="1" customWidth="1"/>
    <col min="3" max="3" width="4.140625" style="1" customWidth="1"/>
    <col min="4" max="4" width="4.28515625" style="1" customWidth="1"/>
    <col min="5" max="5" width="17.140625" style="1" customWidth="1"/>
    <col min="6" max="6" width="50.85546875" style="1" customWidth="1"/>
    <col min="7" max="7" width="7.42578125" style="1" customWidth="1"/>
    <col min="8" max="8" width="14" style="1" customWidth="1"/>
    <col min="9" max="9" width="15.85546875" style="1" customWidth="1"/>
    <col min="10" max="10" width="22.28515625" style="1" customWidth="1"/>
    <col min="11" max="11" width="22.28515625" style="1" hidden="1" customWidth="1"/>
    <col min="12" max="12" width="9.28515625" style="1" customWidth="1"/>
    <col min="13" max="13" width="10.85546875" style="1" hidden="1" customWidth="1"/>
    <col min="14" max="14" width="9.28515625" style="1" hidden="1"/>
    <col min="15" max="20" width="14.140625" style="1" hidden="1" customWidth="1"/>
    <col min="21" max="21" width="16.28515625" style="1" hidden="1" customWidth="1"/>
    <col min="22" max="22" width="12.28515625" style="1" customWidth="1"/>
    <col min="23" max="23" width="16.28515625" style="1" customWidth="1"/>
    <col min="24" max="24" width="12.28515625" style="1" customWidth="1"/>
    <col min="25" max="25" width="15" style="1" customWidth="1"/>
    <col min="26" max="26" width="11" style="1" customWidth="1"/>
    <col min="27" max="27" width="15" style="1" customWidth="1"/>
    <col min="28" max="28" width="16.28515625" style="1" customWidth="1"/>
    <col min="29" max="29" width="11" style="1" customWidth="1"/>
    <col min="30" max="30" width="15" style="1" customWidth="1"/>
    <col min="31" max="31" width="16.28515625" style="1" customWidth="1"/>
    <col min="44" max="65" width="9.28515625" style="1" hidden="1"/>
  </cols>
  <sheetData>
    <row r="1" spans="1:46">
      <c r="A1" s="87"/>
    </row>
    <row r="2" spans="1:46" s="1" customFormat="1" ht="36.9" customHeight="1">
      <c r="L2" s="186" t="s">
        <v>5</v>
      </c>
      <c r="M2" s="167"/>
      <c r="N2" s="167"/>
      <c r="O2" s="167"/>
      <c r="P2" s="167"/>
      <c r="Q2" s="167"/>
      <c r="R2" s="167"/>
      <c r="S2" s="167"/>
      <c r="T2" s="167"/>
      <c r="U2" s="167"/>
      <c r="V2" s="167"/>
      <c r="AT2" s="14" t="s">
        <v>82</v>
      </c>
    </row>
    <row r="3" spans="1:46" s="1" customFormat="1" ht="6.9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67</v>
      </c>
    </row>
    <row r="4" spans="1:46" s="1" customFormat="1" ht="24.9" customHeight="1">
      <c r="B4" s="17"/>
      <c r="D4" s="18" t="s">
        <v>83</v>
      </c>
      <c r="L4" s="17"/>
      <c r="M4" s="88" t="s">
        <v>9</v>
      </c>
      <c r="AT4" s="14" t="s">
        <v>3</v>
      </c>
    </row>
    <row r="5" spans="1:46" s="1" customFormat="1" ht="6.9" customHeight="1">
      <c r="B5" s="17"/>
      <c r="L5" s="17"/>
    </row>
    <row r="6" spans="1:46" s="1" customFormat="1" ht="12" customHeight="1">
      <c r="B6" s="17"/>
      <c r="D6" s="23" t="s">
        <v>12</v>
      </c>
      <c r="L6" s="17"/>
    </row>
    <row r="7" spans="1:46" s="1" customFormat="1" ht="26.25" customHeight="1">
      <c r="B7" s="17"/>
      <c r="E7" s="201" t="str">
        <f>'Rekapitulácia stavby'!K6</f>
        <v>Energetické zefektívnenie - Rekonštrukcia verejného osvetlenia vedľajších ulíc v obci Jesenské</v>
      </c>
      <c r="F7" s="202"/>
      <c r="G7" s="202"/>
      <c r="H7" s="202"/>
      <c r="L7" s="17"/>
    </row>
    <row r="8" spans="1:46" s="2" customFormat="1" ht="12" customHeight="1">
      <c r="A8" s="26"/>
      <c r="B8" s="27"/>
      <c r="C8" s="26"/>
      <c r="D8" s="23" t="s">
        <v>84</v>
      </c>
      <c r="E8" s="26"/>
      <c r="F8" s="26"/>
      <c r="G8" s="26"/>
      <c r="H8" s="26"/>
      <c r="I8" s="26"/>
      <c r="J8" s="26"/>
      <c r="K8" s="26"/>
      <c r="L8" s="3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</row>
    <row r="9" spans="1:46" s="2" customFormat="1" ht="16.5" customHeight="1">
      <c r="A9" s="26"/>
      <c r="B9" s="27"/>
      <c r="C9" s="26"/>
      <c r="D9" s="26"/>
      <c r="E9" s="187" t="s">
        <v>339</v>
      </c>
      <c r="F9" s="200"/>
      <c r="G9" s="200"/>
      <c r="H9" s="200"/>
      <c r="I9" s="26"/>
      <c r="J9" s="26"/>
      <c r="K9" s="26"/>
      <c r="L9" s="3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</row>
    <row r="10" spans="1:46" s="2" customFormat="1">
      <c r="A10" s="26"/>
      <c r="B10" s="27"/>
      <c r="C10" s="26"/>
      <c r="D10" s="26"/>
      <c r="E10" s="26"/>
      <c r="F10" s="26"/>
      <c r="G10" s="26"/>
      <c r="H10" s="26"/>
      <c r="I10" s="26"/>
      <c r="J10" s="26"/>
      <c r="K10" s="26"/>
      <c r="L10" s="3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</row>
    <row r="11" spans="1:46" s="2" customFormat="1" ht="12" customHeight="1">
      <c r="A11" s="26"/>
      <c r="B11" s="27"/>
      <c r="C11" s="26"/>
      <c r="D11" s="23" t="s">
        <v>13</v>
      </c>
      <c r="E11" s="26"/>
      <c r="F11" s="21" t="s">
        <v>1</v>
      </c>
      <c r="G11" s="26"/>
      <c r="H11" s="26"/>
      <c r="I11" s="23" t="s">
        <v>14</v>
      </c>
      <c r="J11" s="21" t="s">
        <v>1</v>
      </c>
      <c r="K11" s="26"/>
      <c r="L11" s="3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</row>
    <row r="12" spans="1:46" s="2" customFormat="1" ht="12" customHeight="1">
      <c r="A12" s="26"/>
      <c r="B12" s="27"/>
      <c r="C12" s="26"/>
      <c r="D12" s="23" t="s">
        <v>15</v>
      </c>
      <c r="E12" s="26"/>
      <c r="F12" s="21" t="s">
        <v>16</v>
      </c>
      <c r="G12" s="26"/>
      <c r="H12" s="26"/>
      <c r="I12" s="23" t="s">
        <v>17</v>
      </c>
      <c r="J12" s="49"/>
      <c r="K12" s="26"/>
      <c r="L12" s="3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</row>
    <row r="13" spans="1:46" s="2" customFormat="1" ht="10.95" customHeight="1">
      <c r="A13" s="26"/>
      <c r="B13" s="27"/>
      <c r="C13" s="26"/>
      <c r="D13" s="26"/>
      <c r="E13" s="26"/>
      <c r="F13" s="26"/>
      <c r="G13" s="26"/>
      <c r="H13" s="26"/>
      <c r="I13" s="26"/>
      <c r="J13" s="26"/>
      <c r="K13" s="26"/>
      <c r="L13" s="3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</row>
    <row r="14" spans="1:46" s="2" customFormat="1" ht="12" customHeight="1">
      <c r="A14" s="26"/>
      <c r="B14" s="27"/>
      <c r="C14" s="26"/>
      <c r="D14" s="23" t="s">
        <v>18</v>
      </c>
      <c r="E14" s="26"/>
      <c r="F14" s="26"/>
      <c r="G14" s="26"/>
      <c r="H14" s="26"/>
      <c r="I14" s="23" t="s">
        <v>19</v>
      </c>
      <c r="J14" s="21" t="str">
        <f>IF('Rekapitulácia stavby'!AN10="","",'Rekapitulácia stavby'!AN10)</f>
        <v/>
      </c>
      <c r="K14" s="26"/>
      <c r="L14" s="3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</row>
    <row r="15" spans="1:46" s="2" customFormat="1" ht="18" customHeight="1">
      <c r="A15" s="26"/>
      <c r="B15" s="27"/>
      <c r="C15" s="26"/>
      <c r="D15" s="26"/>
      <c r="E15" s="21" t="str">
        <f>IF('Rekapitulácia stavby'!E11="","",'Rekapitulácia stavby'!E11)</f>
        <v>Obec Jesenské</v>
      </c>
      <c r="F15" s="26"/>
      <c r="G15" s="26"/>
      <c r="H15" s="26"/>
      <c r="I15" s="23" t="s">
        <v>20</v>
      </c>
      <c r="J15" s="21" t="str">
        <f>IF('Rekapitulácia stavby'!AN11="","",'Rekapitulácia stavby'!AN11)</f>
        <v/>
      </c>
      <c r="K15" s="26"/>
      <c r="L15" s="3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</row>
    <row r="16" spans="1:46" s="2" customFormat="1" ht="6.9" customHeight="1">
      <c r="A16" s="26"/>
      <c r="B16" s="27"/>
      <c r="C16" s="26"/>
      <c r="D16" s="26"/>
      <c r="E16" s="26"/>
      <c r="F16" s="26"/>
      <c r="G16" s="26"/>
      <c r="H16" s="26"/>
      <c r="I16" s="26"/>
      <c r="J16" s="26"/>
      <c r="K16" s="26"/>
      <c r="L16" s="3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</row>
    <row r="17" spans="1:31" s="2" customFormat="1" ht="12" customHeight="1">
      <c r="A17" s="26"/>
      <c r="B17" s="27"/>
      <c r="C17" s="26"/>
      <c r="D17" s="23" t="s">
        <v>21</v>
      </c>
      <c r="E17" s="26"/>
      <c r="F17" s="26"/>
      <c r="G17" s="26"/>
      <c r="H17" s="26"/>
      <c r="I17" s="23" t="s">
        <v>19</v>
      </c>
      <c r="J17" s="21" t="str">
        <f>'Rekapitulácia stavby'!AN13</f>
        <v/>
      </c>
      <c r="K17" s="26"/>
      <c r="L17" s="3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</row>
    <row r="18" spans="1:31" s="2" customFormat="1" ht="18" customHeight="1">
      <c r="A18" s="26"/>
      <c r="B18" s="27"/>
      <c r="C18" s="26"/>
      <c r="D18" s="26"/>
      <c r="E18" s="166" t="str">
        <f>'Rekapitulácia stavby'!E14</f>
        <v xml:space="preserve"> </v>
      </c>
      <c r="F18" s="166"/>
      <c r="G18" s="166"/>
      <c r="H18" s="166"/>
      <c r="I18" s="23" t="s">
        <v>20</v>
      </c>
      <c r="J18" s="21" t="str">
        <f>'Rekapitulácia stavby'!AN14</f>
        <v/>
      </c>
      <c r="K18" s="26"/>
      <c r="L18" s="3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</row>
    <row r="19" spans="1:31" s="2" customFormat="1" ht="6.9" customHeight="1">
      <c r="A19" s="26"/>
      <c r="B19" s="27"/>
      <c r="C19" s="26"/>
      <c r="D19" s="26"/>
      <c r="E19" s="26"/>
      <c r="F19" s="26"/>
      <c r="G19" s="26"/>
      <c r="H19" s="26"/>
      <c r="I19" s="26"/>
      <c r="J19" s="26"/>
      <c r="K19" s="26"/>
      <c r="L19" s="3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</row>
    <row r="20" spans="1:31" s="2" customFormat="1" ht="12" customHeight="1">
      <c r="A20" s="26"/>
      <c r="B20" s="27"/>
      <c r="C20" s="26"/>
      <c r="D20" s="23" t="s">
        <v>22</v>
      </c>
      <c r="E20" s="26"/>
      <c r="F20" s="26"/>
      <c r="G20" s="26"/>
      <c r="H20" s="26"/>
      <c r="I20" s="23" t="s">
        <v>19</v>
      </c>
      <c r="J20" s="21" t="str">
        <f>IF('Rekapitulácia stavby'!AN16="","",'Rekapitulácia stavby'!AN16)</f>
        <v/>
      </c>
      <c r="K20" s="26"/>
      <c r="L20" s="3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</row>
    <row r="21" spans="1:31" s="2" customFormat="1" ht="18" customHeight="1">
      <c r="A21" s="26"/>
      <c r="B21" s="27"/>
      <c r="C21" s="26"/>
      <c r="D21" s="26"/>
      <c r="E21" s="21" t="str">
        <f>IF('Rekapitulácia stavby'!E17="","",'Rekapitulácia stavby'!E17)</f>
        <v>BAHAU s.r.o., Solivarská 6477/71, 080 05 Prešov</v>
      </c>
      <c r="F21" s="26"/>
      <c r="G21" s="26"/>
      <c r="H21" s="26"/>
      <c r="I21" s="23" t="s">
        <v>20</v>
      </c>
      <c r="J21" s="21" t="str">
        <f>IF('Rekapitulácia stavby'!AN17="","",'Rekapitulácia stavby'!AN17)</f>
        <v/>
      </c>
      <c r="K21" s="26"/>
      <c r="L21" s="3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</row>
    <row r="22" spans="1:31" s="2" customFormat="1" ht="6.9" customHeight="1">
      <c r="A22" s="26"/>
      <c r="B22" s="27"/>
      <c r="C22" s="26"/>
      <c r="D22" s="26"/>
      <c r="E22" s="26"/>
      <c r="F22" s="26"/>
      <c r="G22" s="26"/>
      <c r="H22" s="26"/>
      <c r="I22" s="26"/>
      <c r="J22" s="26"/>
      <c r="K22" s="26"/>
      <c r="L22" s="3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</row>
    <row r="23" spans="1:31" s="2" customFormat="1" ht="12" customHeight="1">
      <c r="A23" s="26"/>
      <c r="B23" s="27"/>
      <c r="C23" s="26"/>
      <c r="D23" s="23" t="s">
        <v>25</v>
      </c>
      <c r="E23" s="26"/>
      <c r="F23" s="26"/>
      <c r="G23" s="26"/>
      <c r="H23" s="26"/>
      <c r="I23" s="23" t="s">
        <v>19</v>
      </c>
      <c r="J23" s="21" t="s">
        <v>1</v>
      </c>
      <c r="K23" s="26"/>
      <c r="L23" s="3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</row>
    <row r="24" spans="1:31" s="2" customFormat="1" ht="18" customHeight="1">
      <c r="A24" s="26"/>
      <c r="B24" s="27"/>
      <c r="C24" s="26"/>
      <c r="D24" s="26"/>
      <c r="E24" s="21"/>
      <c r="F24" s="26"/>
      <c r="G24" s="26"/>
      <c r="H24" s="26"/>
      <c r="I24" s="23" t="s">
        <v>20</v>
      </c>
      <c r="J24" s="21" t="s">
        <v>1</v>
      </c>
      <c r="K24" s="26"/>
      <c r="L24" s="3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</row>
    <row r="25" spans="1:31" s="2" customFormat="1" ht="6.9" customHeight="1">
      <c r="A25" s="26"/>
      <c r="B25" s="27"/>
      <c r="C25" s="26"/>
      <c r="D25" s="26"/>
      <c r="E25" s="26"/>
      <c r="F25" s="26"/>
      <c r="G25" s="26"/>
      <c r="H25" s="26"/>
      <c r="I25" s="26"/>
      <c r="J25" s="26"/>
      <c r="K25" s="26"/>
      <c r="L25" s="3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</row>
    <row r="26" spans="1:31" s="2" customFormat="1" ht="12" customHeight="1">
      <c r="A26" s="26"/>
      <c r="B26" s="27"/>
      <c r="C26" s="26"/>
      <c r="D26" s="23" t="s">
        <v>26</v>
      </c>
      <c r="E26" s="26"/>
      <c r="F26" s="26"/>
      <c r="G26" s="26"/>
      <c r="H26" s="26"/>
      <c r="I26" s="26"/>
      <c r="J26" s="26"/>
      <c r="K26" s="26"/>
      <c r="L26" s="3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</row>
    <row r="27" spans="1:31" s="8" customFormat="1" ht="16.5" customHeight="1">
      <c r="A27" s="89"/>
      <c r="B27" s="90"/>
      <c r="C27" s="89"/>
      <c r="D27" s="89"/>
      <c r="E27" s="169" t="s">
        <v>1</v>
      </c>
      <c r="F27" s="169"/>
      <c r="G27" s="169"/>
      <c r="H27" s="169"/>
      <c r="I27" s="89"/>
      <c r="J27" s="89"/>
      <c r="K27" s="89"/>
      <c r="L27" s="91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</row>
    <row r="28" spans="1:31" s="2" customFormat="1" ht="6.9" customHeight="1">
      <c r="A28" s="26"/>
      <c r="B28" s="27"/>
      <c r="C28" s="26"/>
      <c r="D28" s="26"/>
      <c r="E28" s="26"/>
      <c r="F28" s="26"/>
      <c r="G28" s="26"/>
      <c r="H28" s="26"/>
      <c r="I28" s="26"/>
      <c r="J28" s="26"/>
      <c r="K28" s="26"/>
      <c r="L28" s="3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</row>
    <row r="29" spans="1:31" s="2" customFormat="1" ht="6.9" customHeight="1">
      <c r="A29" s="26"/>
      <c r="B29" s="27"/>
      <c r="C29" s="26"/>
      <c r="D29" s="60"/>
      <c r="E29" s="60"/>
      <c r="F29" s="60"/>
      <c r="G29" s="60"/>
      <c r="H29" s="60"/>
      <c r="I29" s="60"/>
      <c r="J29" s="60"/>
      <c r="K29" s="60"/>
      <c r="L29" s="3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</row>
    <row r="30" spans="1:31" s="2" customFormat="1" ht="25.35" customHeight="1">
      <c r="A30" s="26"/>
      <c r="B30" s="27"/>
      <c r="C30" s="26"/>
      <c r="D30" s="92" t="s">
        <v>27</v>
      </c>
      <c r="E30" s="26"/>
      <c r="F30" s="26"/>
      <c r="G30" s="26"/>
      <c r="H30" s="26"/>
      <c r="I30" s="26"/>
      <c r="J30" s="65">
        <f>ROUND(J122, 2)</f>
        <v>0</v>
      </c>
      <c r="K30" s="26"/>
      <c r="L30" s="3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</row>
    <row r="31" spans="1:31" s="2" customFormat="1" ht="6.9" customHeight="1">
      <c r="A31" s="26"/>
      <c r="B31" s="27"/>
      <c r="C31" s="26"/>
      <c r="D31" s="60"/>
      <c r="E31" s="60"/>
      <c r="F31" s="60"/>
      <c r="G31" s="60"/>
      <c r="H31" s="60"/>
      <c r="I31" s="60"/>
      <c r="J31" s="60"/>
      <c r="K31" s="60"/>
      <c r="L31" s="3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</row>
    <row r="32" spans="1:31" s="2" customFormat="1" ht="14.4" customHeight="1">
      <c r="A32" s="26"/>
      <c r="B32" s="27"/>
      <c r="C32" s="26"/>
      <c r="D32" s="26"/>
      <c r="E32" s="26"/>
      <c r="F32" s="30" t="s">
        <v>29</v>
      </c>
      <c r="G32" s="26"/>
      <c r="H32" s="26"/>
      <c r="I32" s="30" t="s">
        <v>28</v>
      </c>
      <c r="J32" s="30" t="s">
        <v>30</v>
      </c>
      <c r="K32" s="26"/>
      <c r="L32" s="3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</row>
    <row r="33" spans="1:31" s="2" customFormat="1" ht="14.4" customHeight="1">
      <c r="A33" s="26"/>
      <c r="B33" s="27"/>
      <c r="C33" s="26"/>
      <c r="D33" s="93" t="s">
        <v>31</v>
      </c>
      <c r="E33" s="23" t="s">
        <v>32</v>
      </c>
      <c r="F33" s="94">
        <f>ROUND((SUM(BE122:BE192)),  2)</f>
        <v>0</v>
      </c>
      <c r="G33" s="26"/>
      <c r="H33" s="26"/>
      <c r="I33" s="95">
        <v>0.2</v>
      </c>
      <c r="J33" s="94">
        <f>ROUND(((SUM(BE122:BE192))*I33),  2)</f>
        <v>0</v>
      </c>
      <c r="K33" s="26"/>
      <c r="L33" s="3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</row>
    <row r="34" spans="1:31" s="2" customFormat="1" ht="14.4" customHeight="1">
      <c r="A34" s="26"/>
      <c r="B34" s="27"/>
      <c r="C34" s="26"/>
      <c r="D34" s="26"/>
      <c r="E34" s="23" t="s">
        <v>33</v>
      </c>
      <c r="F34" s="94">
        <f>ROUND((SUM(BF122:BF192)),  2)</f>
        <v>0</v>
      </c>
      <c r="G34" s="26"/>
      <c r="H34" s="26"/>
      <c r="I34" s="95">
        <v>0.2</v>
      </c>
      <c r="J34" s="94">
        <f>ROUND(((SUM(BF122:BF192))*I34),  2)</f>
        <v>0</v>
      </c>
      <c r="K34" s="26"/>
      <c r="L34" s="3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</row>
    <row r="35" spans="1:31" s="2" customFormat="1" ht="14.4" hidden="1" customHeight="1">
      <c r="A35" s="26"/>
      <c r="B35" s="27"/>
      <c r="C35" s="26"/>
      <c r="D35" s="26"/>
      <c r="E35" s="23" t="s">
        <v>34</v>
      </c>
      <c r="F35" s="94">
        <f>ROUND((SUM(BG122:BG192)),  2)</f>
        <v>0</v>
      </c>
      <c r="G35" s="26"/>
      <c r="H35" s="26"/>
      <c r="I35" s="95">
        <v>0.2</v>
      </c>
      <c r="J35" s="94">
        <f>0</f>
        <v>0</v>
      </c>
      <c r="K35" s="26"/>
      <c r="L35" s="3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</row>
    <row r="36" spans="1:31" s="2" customFormat="1" ht="14.4" hidden="1" customHeight="1">
      <c r="A36" s="26"/>
      <c r="B36" s="27"/>
      <c r="C36" s="26"/>
      <c r="D36" s="26"/>
      <c r="E36" s="23" t="s">
        <v>35</v>
      </c>
      <c r="F36" s="94">
        <f>ROUND((SUM(BH122:BH192)),  2)</f>
        <v>0</v>
      </c>
      <c r="G36" s="26"/>
      <c r="H36" s="26"/>
      <c r="I36" s="95">
        <v>0.2</v>
      </c>
      <c r="J36" s="94">
        <f>0</f>
        <v>0</v>
      </c>
      <c r="K36" s="26"/>
      <c r="L36" s="3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</row>
    <row r="37" spans="1:31" s="2" customFormat="1" ht="14.4" hidden="1" customHeight="1">
      <c r="A37" s="26"/>
      <c r="B37" s="27"/>
      <c r="C37" s="26"/>
      <c r="D37" s="26"/>
      <c r="E37" s="23" t="s">
        <v>36</v>
      </c>
      <c r="F37" s="94">
        <f>ROUND((SUM(BI122:BI192)),  2)</f>
        <v>0</v>
      </c>
      <c r="G37" s="26"/>
      <c r="H37" s="26"/>
      <c r="I37" s="95">
        <v>0</v>
      </c>
      <c r="J37" s="94">
        <f>0</f>
        <v>0</v>
      </c>
      <c r="K37" s="26"/>
      <c r="L37" s="3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</row>
    <row r="38" spans="1:31" s="2" customFormat="1" ht="6.9" customHeight="1">
      <c r="A38" s="26"/>
      <c r="B38" s="27"/>
      <c r="C38" s="26"/>
      <c r="D38" s="26"/>
      <c r="E38" s="26"/>
      <c r="F38" s="26"/>
      <c r="G38" s="26"/>
      <c r="H38" s="26"/>
      <c r="I38" s="26"/>
      <c r="J38" s="26"/>
      <c r="K38" s="26"/>
      <c r="L38" s="3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</row>
    <row r="39" spans="1:31" s="2" customFormat="1" ht="25.35" customHeight="1">
      <c r="A39" s="26"/>
      <c r="B39" s="27"/>
      <c r="C39" s="96"/>
      <c r="D39" s="97" t="s">
        <v>37</v>
      </c>
      <c r="E39" s="54"/>
      <c r="F39" s="54"/>
      <c r="G39" s="98" t="s">
        <v>38</v>
      </c>
      <c r="H39" s="99" t="s">
        <v>39</v>
      </c>
      <c r="I39" s="54"/>
      <c r="J39" s="100">
        <f>SUM(J30:J37)</f>
        <v>0</v>
      </c>
      <c r="K39" s="101"/>
      <c r="L39" s="3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</row>
    <row r="40" spans="1:31" s="2" customFormat="1" ht="14.4" customHeight="1">
      <c r="A40" s="26"/>
      <c r="B40" s="27"/>
      <c r="C40" s="26"/>
      <c r="D40" s="26"/>
      <c r="E40" s="26"/>
      <c r="F40" s="26"/>
      <c r="G40" s="26"/>
      <c r="H40" s="26"/>
      <c r="I40" s="26"/>
      <c r="J40" s="26"/>
      <c r="K40" s="26"/>
      <c r="L40" s="3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</row>
    <row r="41" spans="1:31" s="1" customFormat="1" ht="14.4" customHeight="1">
      <c r="B41" s="17"/>
      <c r="L41" s="17"/>
    </row>
    <row r="42" spans="1:31" s="1" customFormat="1" ht="14.4" customHeight="1">
      <c r="B42" s="17"/>
      <c r="L42" s="17"/>
    </row>
    <row r="43" spans="1:31" s="1" customFormat="1" ht="14.4" customHeight="1">
      <c r="B43" s="17"/>
      <c r="L43" s="17"/>
    </row>
    <row r="44" spans="1:31" s="1" customFormat="1" ht="14.4" customHeight="1">
      <c r="B44" s="17"/>
      <c r="L44" s="17"/>
    </row>
    <row r="45" spans="1:31" s="1" customFormat="1" ht="14.4" customHeight="1">
      <c r="B45" s="17"/>
      <c r="L45" s="17"/>
    </row>
    <row r="46" spans="1:31" s="1" customFormat="1" ht="14.4" customHeight="1">
      <c r="B46" s="17"/>
      <c r="L46" s="17"/>
    </row>
    <row r="47" spans="1:31" s="1" customFormat="1" ht="14.4" customHeight="1">
      <c r="B47" s="17"/>
      <c r="L47" s="17"/>
    </row>
    <row r="48" spans="1:31" s="1" customFormat="1" ht="14.4" customHeight="1">
      <c r="B48" s="17"/>
      <c r="L48" s="17"/>
    </row>
    <row r="49" spans="1:31" s="1" customFormat="1" ht="14.4" customHeight="1">
      <c r="B49" s="17"/>
      <c r="L49" s="17"/>
    </row>
    <row r="50" spans="1:31" s="2" customFormat="1" ht="14.4" customHeight="1">
      <c r="B50" s="36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36"/>
    </row>
    <row r="51" spans="1:31">
      <c r="B51" s="17"/>
      <c r="L51" s="17"/>
    </row>
    <row r="52" spans="1:31">
      <c r="B52" s="17"/>
      <c r="L52" s="17"/>
    </row>
    <row r="53" spans="1:31">
      <c r="B53" s="17"/>
      <c r="L53" s="17"/>
    </row>
    <row r="54" spans="1:31">
      <c r="B54" s="17"/>
      <c r="L54" s="17"/>
    </row>
    <row r="55" spans="1:31">
      <c r="B55" s="17"/>
      <c r="L55" s="17"/>
    </row>
    <row r="56" spans="1:31">
      <c r="B56" s="17"/>
      <c r="L56" s="17"/>
    </row>
    <row r="57" spans="1:31">
      <c r="B57" s="17"/>
      <c r="L57" s="17"/>
    </row>
    <row r="58" spans="1:31">
      <c r="B58" s="17"/>
      <c r="L58" s="17"/>
    </row>
    <row r="59" spans="1:31">
      <c r="B59" s="17"/>
      <c r="L59" s="17"/>
    </row>
    <row r="60" spans="1:31">
      <c r="B60" s="17"/>
      <c r="L60" s="17"/>
    </row>
    <row r="61" spans="1:31" s="2" customFormat="1" ht="13.2">
      <c r="A61" s="26"/>
      <c r="B61" s="27"/>
      <c r="C61" s="26"/>
      <c r="D61" s="39" t="s">
        <v>42</v>
      </c>
      <c r="E61" s="29"/>
      <c r="F61" s="102" t="s">
        <v>43</v>
      </c>
      <c r="G61" s="39" t="s">
        <v>42</v>
      </c>
      <c r="H61" s="29"/>
      <c r="I61" s="29"/>
      <c r="J61" s="103" t="s">
        <v>43</v>
      </c>
      <c r="K61" s="29"/>
      <c r="L61" s="3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1">
      <c r="B62" s="17"/>
      <c r="L62" s="17"/>
    </row>
    <row r="63" spans="1:31">
      <c r="B63" s="17"/>
      <c r="L63" s="17"/>
    </row>
    <row r="64" spans="1:31">
      <c r="B64" s="17"/>
      <c r="L64" s="17"/>
    </row>
    <row r="65" spans="1:31" s="2" customFormat="1" ht="13.2">
      <c r="A65" s="26"/>
      <c r="B65" s="27"/>
      <c r="C65" s="26"/>
      <c r="D65" s="37" t="s">
        <v>44</v>
      </c>
      <c r="E65" s="40"/>
      <c r="F65" s="40"/>
      <c r="G65" s="37" t="s">
        <v>45</v>
      </c>
      <c r="H65" s="40"/>
      <c r="I65" s="40"/>
      <c r="J65" s="40"/>
      <c r="K65" s="40"/>
      <c r="L65" s="3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>
      <c r="B66" s="17"/>
      <c r="L66" s="17"/>
    </row>
    <row r="67" spans="1:31">
      <c r="B67" s="17"/>
      <c r="L67" s="17"/>
    </row>
    <row r="68" spans="1:31">
      <c r="B68" s="17"/>
      <c r="L68" s="17"/>
    </row>
    <row r="69" spans="1:31">
      <c r="B69" s="17"/>
      <c r="L69" s="17"/>
    </row>
    <row r="70" spans="1:31">
      <c r="B70" s="17"/>
      <c r="L70" s="17"/>
    </row>
    <row r="71" spans="1:31">
      <c r="B71" s="17"/>
      <c r="L71" s="17"/>
    </row>
    <row r="72" spans="1:31">
      <c r="B72" s="17"/>
      <c r="L72" s="17"/>
    </row>
    <row r="73" spans="1:31">
      <c r="B73" s="17"/>
      <c r="L73" s="17"/>
    </row>
    <row r="74" spans="1:31">
      <c r="B74" s="17"/>
      <c r="L74" s="17"/>
    </row>
    <row r="75" spans="1:31">
      <c r="B75" s="17"/>
      <c r="L75" s="17"/>
    </row>
    <row r="76" spans="1:31" s="2" customFormat="1" ht="13.2">
      <c r="A76" s="26"/>
      <c r="B76" s="27"/>
      <c r="C76" s="26"/>
      <c r="D76" s="39" t="s">
        <v>42</v>
      </c>
      <c r="E76" s="29"/>
      <c r="F76" s="102" t="s">
        <v>43</v>
      </c>
      <c r="G76" s="39" t="s">
        <v>42</v>
      </c>
      <c r="H76" s="29"/>
      <c r="I76" s="29"/>
      <c r="J76" s="103" t="s">
        <v>43</v>
      </c>
      <c r="K76" s="29"/>
      <c r="L76" s="3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s="2" customFormat="1" ht="14.4" customHeight="1">
      <c r="A77" s="26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3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81" spans="1:47" s="2" customFormat="1" ht="6.9" hidden="1" customHeight="1">
      <c r="A81" s="26"/>
      <c r="B81" s="43"/>
      <c r="C81" s="44"/>
      <c r="D81" s="44"/>
      <c r="E81" s="44"/>
      <c r="F81" s="44"/>
      <c r="G81" s="44"/>
      <c r="H81" s="44"/>
      <c r="I81" s="44"/>
      <c r="J81" s="44"/>
      <c r="K81" s="44"/>
      <c r="L81" s="3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</row>
    <row r="82" spans="1:47" s="2" customFormat="1" ht="24.9" hidden="1" customHeight="1">
      <c r="A82" s="26"/>
      <c r="B82" s="27"/>
      <c r="C82" s="18" t="s">
        <v>86</v>
      </c>
      <c r="D82" s="26"/>
      <c r="E82" s="26"/>
      <c r="F82" s="26"/>
      <c r="G82" s="26"/>
      <c r="H82" s="26"/>
      <c r="I82" s="26"/>
      <c r="J82" s="26"/>
      <c r="K82" s="26"/>
      <c r="L82" s="3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</row>
    <row r="83" spans="1:47" s="2" customFormat="1" ht="6.9" hidden="1" customHeight="1">
      <c r="A83" s="26"/>
      <c r="B83" s="27"/>
      <c r="C83" s="26"/>
      <c r="D83" s="26"/>
      <c r="E83" s="26"/>
      <c r="F83" s="26"/>
      <c r="G83" s="26"/>
      <c r="H83" s="26"/>
      <c r="I83" s="26"/>
      <c r="J83" s="26"/>
      <c r="K83" s="26"/>
      <c r="L83" s="3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</row>
    <row r="84" spans="1:47" s="2" customFormat="1" ht="12" hidden="1" customHeight="1">
      <c r="A84" s="26"/>
      <c r="B84" s="27"/>
      <c r="C84" s="23" t="s">
        <v>12</v>
      </c>
      <c r="D84" s="26"/>
      <c r="E84" s="26"/>
      <c r="F84" s="26"/>
      <c r="G84" s="26"/>
      <c r="H84" s="26"/>
      <c r="I84" s="26"/>
      <c r="J84" s="26"/>
      <c r="K84" s="26"/>
      <c r="L84" s="3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</row>
    <row r="85" spans="1:47" s="2" customFormat="1" ht="26.25" hidden="1" customHeight="1">
      <c r="A85" s="26"/>
      <c r="B85" s="27"/>
      <c r="C85" s="26"/>
      <c r="D85" s="26"/>
      <c r="E85" s="201" t="str">
        <f>E7</f>
        <v>Energetické zefektívnenie - Rekonštrukcia verejného osvetlenia vedľajších ulíc v obci Jesenské</v>
      </c>
      <c r="F85" s="202"/>
      <c r="G85" s="202"/>
      <c r="H85" s="202"/>
      <c r="I85" s="26"/>
      <c r="J85" s="26"/>
      <c r="K85" s="26"/>
      <c r="L85" s="3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47" s="2" customFormat="1" ht="12" hidden="1" customHeight="1">
      <c r="A86" s="26"/>
      <c r="B86" s="27"/>
      <c r="C86" s="23" t="s">
        <v>84</v>
      </c>
      <c r="D86" s="26"/>
      <c r="E86" s="26"/>
      <c r="F86" s="26"/>
      <c r="G86" s="26"/>
      <c r="H86" s="26"/>
      <c r="I86" s="26"/>
      <c r="J86" s="26"/>
      <c r="K86" s="26"/>
      <c r="L86" s="3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47" s="2" customFormat="1" ht="16.5" hidden="1" customHeight="1">
      <c r="A87" s="26"/>
      <c r="B87" s="27"/>
      <c r="C87" s="26"/>
      <c r="D87" s="26"/>
      <c r="E87" s="187" t="str">
        <f>E9</f>
        <v>03 - SO 03 Výmena vzdušného vedenia</v>
      </c>
      <c r="F87" s="200"/>
      <c r="G87" s="200"/>
      <c r="H87" s="200"/>
      <c r="I87" s="26"/>
      <c r="J87" s="26"/>
      <c r="K87" s="26"/>
      <c r="L87" s="3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47" s="2" customFormat="1" ht="6.9" hidden="1" customHeight="1">
      <c r="A88" s="26"/>
      <c r="B88" s="27"/>
      <c r="C88" s="26"/>
      <c r="D88" s="26"/>
      <c r="E88" s="26"/>
      <c r="F88" s="26"/>
      <c r="G88" s="26"/>
      <c r="H88" s="26"/>
      <c r="I88" s="26"/>
      <c r="J88" s="26"/>
      <c r="K88" s="26"/>
      <c r="L88" s="3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47" s="2" customFormat="1" ht="12" hidden="1" customHeight="1">
      <c r="A89" s="26"/>
      <c r="B89" s="27"/>
      <c r="C89" s="23" t="s">
        <v>15</v>
      </c>
      <c r="D89" s="26"/>
      <c r="E89" s="26"/>
      <c r="F89" s="21" t="str">
        <f>F12</f>
        <v xml:space="preserve"> </v>
      </c>
      <c r="G89" s="26"/>
      <c r="H89" s="26"/>
      <c r="I89" s="23" t="s">
        <v>17</v>
      </c>
      <c r="J89" s="49" t="str">
        <f>IF(J12="","",J12)</f>
        <v/>
      </c>
      <c r="K89" s="26"/>
      <c r="L89" s="3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47" s="2" customFormat="1" ht="6.9" hidden="1" customHeight="1">
      <c r="A90" s="26"/>
      <c r="B90" s="27"/>
      <c r="C90" s="26"/>
      <c r="D90" s="26"/>
      <c r="E90" s="26"/>
      <c r="F90" s="26"/>
      <c r="G90" s="26"/>
      <c r="H90" s="26"/>
      <c r="I90" s="26"/>
      <c r="J90" s="26"/>
      <c r="K90" s="26"/>
      <c r="L90" s="3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47" s="2" customFormat="1" ht="15.15" hidden="1" customHeight="1">
      <c r="A91" s="26"/>
      <c r="B91" s="27"/>
      <c r="C91" s="23" t="s">
        <v>18</v>
      </c>
      <c r="D91" s="26"/>
      <c r="E91" s="26"/>
      <c r="F91" s="21" t="str">
        <f>E15</f>
        <v>Obec Jesenské</v>
      </c>
      <c r="G91" s="26"/>
      <c r="H91" s="26"/>
      <c r="I91" s="23" t="s">
        <v>22</v>
      </c>
      <c r="J91" s="24" t="str">
        <f>E21</f>
        <v>BAHAU s.r.o., Solivarská 6477/71, 080 05 Prešov</v>
      </c>
      <c r="K91" s="26"/>
      <c r="L91" s="3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47" s="2" customFormat="1" ht="15.15" hidden="1" customHeight="1">
      <c r="A92" s="26"/>
      <c r="B92" s="27"/>
      <c r="C92" s="23" t="s">
        <v>21</v>
      </c>
      <c r="D92" s="26"/>
      <c r="E92" s="26"/>
      <c r="F92" s="21" t="str">
        <f>IF(E18="","",E18)</f>
        <v xml:space="preserve"> </v>
      </c>
      <c r="G92" s="26"/>
      <c r="H92" s="26"/>
      <c r="I92" s="23" t="s">
        <v>25</v>
      </c>
      <c r="J92" s="24">
        <f>E24</f>
        <v>0</v>
      </c>
      <c r="K92" s="26"/>
      <c r="L92" s="3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47" s="2" customFormat="1" ht="10.35" hidden="1" customHeight="1">
      <c r="A93" s="26"/>
      <c r="B93" s="27"/>
      <c r="C93" s="26"/>
      <c r="D93" s="26"/>
      <c r="E93" s="26"/>
      <c r="F93" s="26"/>
      <c r="G93" s="26"/>
      <c r="H93" s="26"/>
      <c r="I93" s="26"/>
      <c r="J93" s="26"/>
      <c r="K93" s="26"/>
      <c r="L93" s="3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47" s="2" customFormat="1" ht="29.25" hidden="1" customHeight="1">
      <c r="A94" s="26"/>
      <c r="B94" s="27"/>
      <c r="C94" s="104" t="s">
        <v>87</v>
      </c>
      <c r="D94" s="96"/>
      <c r="E94" s="96"/>
      <c r="F94" s="96"/>
      <c r="G94" s="96"/>
      <c r="H94" s="96"/>
      <c r="I94" s="96"/>
      <c r="J94" s="105" t="s">
        <v>88</v>
      </c>
      <c r="K94" s="96"/>
      <c r="L94" s="3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47" s="2" customFormat="1" ht="10.35" hidden="1" customHeight="1">
      <c r="A95" s="26"/>
      <c r="B95" s="27"/>
      <c r="C95" s="26"/>
      <c r="D95" s="26"/>
      <c r="E95" s="26"/>
      <c r="F95" s="26"/>
      <c r="G95" s="26"/>
      <c r="H95" s="26"/>
      <c r="I95" s="26"/>
      <c r="J95" s="26"/>
      <c r="K95" s="26"/>
      <c r="L95" s="3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47" s="2" customFormat="1" ht="22.95" hidden="1" customHeight="1">
      <c r="A96" s="26"/>
      <c r="B96" s="27"/>
      <c r="C96" s="106" t="s">
        <v>89</v>
      </c>
      <c r="D96" s="26"/>
      <c r="E96" s="26"/>
      <c r="F96" s="26"/>
      <c r="G96" s="26"/>
      <c r="H96" s="26"/>
      <c r="I96" s="26"/>
      <c r="J96" s="65">
        <f>J122</f>
        <v>0</v>
      </c>
      <c r="K96" s="26"/>
      <c r="L96" s="3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U96" s="14" t="s">
        <v>90</v>
      </c>
    </row>
    <row r="97" spans="1:31" s="9" customFormat="1" ht="24.9" hidden="1" customHeight="1">
      <c r="B97" s="107"/>
      <c r="D97" s="108" t="s">
        <v>340</v>
      </c>
      <c r="E97" s="109"/>
      <c r="F97" s="109"/>
      <c r="G97" s="109"/>
      <c r="H97" s="109"/>
      <c r="I97" s="109"/>
      <c r="J97" s="110">
        <f>J123</f>
        <v>0</v>
      </c>
      <c r="L97" s="107"/>
    </row>
    <row r="98" spans="1:31" s="10" customFormat="1" ht="19.95" hidden="1" customHeight="1">
      <c r="B98" s="111"/>
      <c r="D98" s="112" t="s">
        <v>205</v>
      </c>
      <c r="E98" s="113"/>
      <c r="F98" s="113"/>
      <c r="G98" s="113"/>
      <c r="H98" s="113"/>
      <c r="I98" s="113"/>
      <c r="J98" s="114">
        <f>J124</f>
        <v>0</v>
      </c>
      <c r="L98" s="111"/>
    </row>
    <row r="99" spans="1:31" s="10" customFormat="1" ht="19.95" hidden="1" customHeight="1">
      <c r="B99" s="111"/>
      <c r="D99" s="112" t="s">
        <v>341</v>
      </c>
      <c r="E99" s="113"/>
      <c r="F99" s="113"/>
      <c r="G99" s="113"/>
      <c r="H99" s="113"/>
      <c r="I99" s="113"/>
      <c r="J99" s="114">
        <f>J161</f>
        <v>0</v>
      </c>
      <c r="L99" s="111"/>
    </row>
    <row r="100" spans="1:31" s="10" customFormat="1" ht="14.85" hidden="1" customHeight="1">
      <c r="B100" s="111"/>
      <c r="D100" s="112" t="s">
        <v>342</v>
      </c>
      <c r="E100" s="113"/>
      <c r="F100" s="113"/>
      <c r="G100" s="113"/>
      <c r="H100" s="113"/>
      <c r="I100" s="113"/>
      <c r="J100" s="114">
        <f>J183</f>
        <v>0</v>
      </c>
      <c r="L100" s="111"/>
    </row>
    <row r="101" spans="1:31" s="10" customFormat="1" ht="19.95" hidden="1" customHeight="1">
      <c r="B101" s="111"/>
      <c r="D101" s="112" t="s">
        <v>93</v>
      </c>
      <c r="E101" s="113"/>
      <c r="F101" s="113"/>
      <c r="G101" s="113"/>
      <c r="H101" s="113"/>
      <c r="I101" s="113"/>
      <c r="J101" s="114">
        <f>J187</f>
        <v>0</v>
      </c>
      <c r="L101" s="111"/>
    </row>
    <row r="102" spans="1:31" s="9" customFormat="1" ht="24.9" hidden="1" customHeight="1">
      <c r="B102" s="107"/>
      <c r="D102" s="108" t="s">
        <v>94</v>
      </c>
      <c r="E102" s="109"/>
      <c r="F102" s="109"/>
      <c r="G102" s="109"/>
      <c r="H102" s="109"/>
      <c r="I102" s="109"/>
      <c r="J102" s="110">
        <f>J189</f>
        <v>0</v>
      </c>
      <c r="L102" s="107"/>
    </row>
    <row r="103" spans="1:31" s="2" customFormat="1" ht="21.75" hidden="1" customHeight="1">
      <c r="A103" s="26"/>
      <c r="B103" s="27"/>
      <c r="C103" s="26"/>
      <c r="D103" s="26"/>
      <c r="E103" s="26"/>
      <c r="F103" s="26"/>
      <c r="G103" s="26"/>
      <c r="H103" s="26"/>
      <c r="I103" s="26"/>
      <c r="J103" s="26"/>
      <c r="K103" s="26"/>
      <c r="L103" s="3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s="2" customFormat="1" ht="6.9" hidden="1" customHeight="1">
      <c r="A104" s="26"/>
      <c r="B104" s="41"/>
      <c r="C104" s="42"/>
      <c r="D104" s="42"/>
      <c r="E104" s="42"/>
      <c r="F104" s="42"/>
      <c r="G104" s="42"/>
      <c r="H104" s="42"/>
      <c r="I104" s="42"/>
      <c r="J104" s="42"/>
      <c r="K104" s="42"/>
      <c r="L104" s="3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idden="1"/>
    <row r="106" spans="1:31" hidden="1"/>
    <row r="107" spans="1:31" hidden="1"/>
    <row r="108" spans="1:31" s="2" customFormat="1" ht="6.9" customHeight="1">
      <c r="A108" s="26"/>
      <c r="B108" s="43"/>
      <c r="C108" s="44"/>
      <c r="D108" s="44"/>
      <c r="E108" s="44"/>
      <c r="F108" s="44"/>
      <c r="G108" s="44"/>
      <c r="H108" s="44"/>
      <c r="I108" s="44"/>
      <c r="J108" s="44"/>
      <c r="K108" s="44"/>
      <c r="L108" s="3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</row>
    <row r="109" spans="1:31" s="2" customFormat="1" ht="24.9" customHeight="1">
      <c r="A109" s="26"/>
      <c r="B109" s="27"/>
      <c r="C109" s="18" t="s">
        <v>95</v>
      </c>
      <c r="D109" s="26"/>
      <c r="E109" s="26"/>
      <c r="F109" s="26"/>
      <c r="G109" s="26"/>
      <c r="H109" s="26"/>
      <c r="I109" s="26"/>
      <c r="J109" s="26"/>
      <c r="K109" s="26"/>
      <c r="L109" s="3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s="2" customFormat="1" ht="6.9" customHeight="1">
      <c r="A110" s="26"/>
      <c r="B110" s="27"/>
      <c r="C110" s="26"/>
      <c r="D110" s="26"/>
      <c r="E110" s="26"/>
      <c r="F110" s="26"/>
      <c r="G110" s="26"/>
      <c r="H110" s="26"/>
      <c r="I110" s="26"/>
      <c r="J110" s="26"/>
      <c r="K110" s="26"/>
      <c r="L110" s="3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s="2" customFormat="1" ht="12" customHeight="1">
      <c r="A111" s="26"/>
      <c r="B111" s="27"/>
      <c r="C111" s="23" t="s">
        <v>12</v>
      </c>
      <c r="D111" s="26"/>
      <c r="E111" s="26"/>
      <c r="F111" s="26"/>
      <c r="G111" s="26"/>
      <c r="H111" s="26"/>
      <c r="I111" s="26"/>
      <c r="J111" s="26"/>
      <c r="K111" s="26"/>
      <c r="L111" s="3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s="2" customFormat="1" ht="26.25" customHeight="1">
      <c r="A112" s="26"/>
      <c r="B112" s="27"/>
      <c r="C112" s="26"/>
      <c r="D112" s="26"/>
      <c r="E112" s="201" t="str">
        <f>E7</f>
        <v>Energetické zefektívnenie - Rekonštrukcia verejného osvetlenia vedľajších ulíc v obci Jesenské</v>
      </c>
      <c r="F112" s="202"/>
      <c r="G112" s="202"/>
      <c r="H112" s="202"/>
      <c r="I112" s="26"/>
      <c r="J112" s="26"/>
      <c r="K112" s="26"/>
      <c r="L112" s="3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65" s="2" customFormat="1" ht="12" customHeight="1">
      <c r="A113" s="26"/>
      <c r="B113" s="27"/>
      <c r="C113" s="23" t="s">
        <v>84</v>
      </c>
      <c r="D113" s="26"/>
      <c r="E113" s="26"/>
      <c r="F113" s="26"/>
      <c r="G113" s="26"/>
      <c r="H113" s="26"/>
      <c r="I113" s="26"/>
      <c r="J113" s="26"/>
      <c r="K113" s="26"/>
      <c r="L113" s="3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65" s="2" customFormat="1" ht="16.5" customHeight="1">
      <c r="A114" s="26"/>
      <c r="B114" s="27"/>
      <c r="C114" s="26"/>
      <c r="D114" s="26"/>
      <c r="E114" s="187" t="str">
        <f>E9</f>
        <v>03 - SO 03 Výmena vzdušného vedenia</v>
      </c>
      <c r="F114" s="200"/>
      <c r="G114" s="200"/>
      <c r="H114" s="200"/>
      <c r="I114" s="26"/>
      <c r="J114" s="26"/>
      <c r="K114" s="26"/>
      <c r="L114" s="3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65" s="2" customFormat="1" ht="6.9" customHeight="1">
      <c r="A115" s="26"/>
      <c r="B115" s="27"/>
      <c r="C115" s="26"/>
      <c r="D115" s="26"/>
      <c r="E115" s="26"/>
      <c r="F115" s="26"/>
      <c r="G115" s="26"/>
      <c r="H115" s="26"/>
      <c r="I115" s="26"/>
      <c r="J115" s="26"/>
      <c r="K115" s="26"/>
      <c r="L115" s="3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65" s="2" customFormat="1" ht="12" customHeight="1">
      <c r="A116" s="26"/>
      <c r="B116" s="27"/>
      <c r="C116" s="23" t="s">
        <v>15</v>
      </c>
      <c r="D116" s="26"/>
      <c r="E116" s="26"/>
      <c r="F116" s="21" t="str">
        <f>F12</f>
        <v xml:space="preserve"> </v>
      </c>
      <c r="G116" s="26"/>
      <c r="H116" s="26"/>
      <c r="I116" s="23" t="s">
        <v>17</v>
      </c>
      <c r="J116" s="49" t="str">
        <f>IF(J12="","",J12)</f>
        <v/>
      </c>
      <c r="K116" s="26"/>
      <c r="L116" s="3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65" s="2" customFormat="1" ht="6.9" customHeight="1">
      <c r="A117" s="26"/>
      <c r="B117" s="27"/>
      <c r="C117" s="26"/>
      <c r="D117" s="26"/>
      <c r="E117" s="26"/>
      <c r="F117" s="26"/>
      <c r="G117" s="26"/>
      <c r="H117" s="26"/>
      <c r="I117" s="26"/>
      <c r="J117" s="26"/>
      <c r="K117" s="26"/>
      <c r="L117" s="3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65" s="2" customFormat="1" ht="39.6">
      <c r="A118" s="26"/>
      <c r="B118" s="27"/>
      <c r="C118" s="23" t="s">
        <v>18</v>
      </c>
      <c r="D118" s="26"/>
      <c r="E118" s="26"/>
      <c r="F118" s="21" t="str">
        <f>E15</f>
        <v>Obec Jesenské</v>
      </c>
      <c r="G118" s="26"/>
      <c r="H118" s="26"/>
      <c r="I118" s="23" t="s">
        <v>22</v>
      </c>
      <c r="J118" s="24" t="str">
        <f>E21</f>
        <v>BAHAU s.r.o., Solivarská 6477/71, 080 05 Prešov</v>
      </c>
      <c r="K118" s="26"/>
      <c r="L118" s="3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65" s="2" customFormat="1" ht="15.15" customHeight="1">
      <c r="A119" s="26"/>
      <c r="B119" s="27"/>
      <c r="C119" s="23" t="s">
        <v>21</v>
      </c>
      <c r="D119" s="26"/>
      <c r="E119" s="26"/>
      <c r="F119" s="21" t="str">
        <f>IF(E18="","",E18)</f>
        <v xml:space="preserve"> </v>
      </c>
      <c r="G119" s="26"/>
      <c r="H119" s="26"/>
      <c r="I119" s="23" t="s">
        <v>25</v>
      </c>
      <c r="J119" s="24"/>
      <c r="K119" s="26"/>
      <c r="L119" s="3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65" s="2" customFormat="1" ht="10.35" customHeight="1">
      <c r="A120" s="26"/>
      <c r="B120" s="27"/>
      <c r="C120" s="26"/>
      <c r="D120" s="26"/>
      <c r="E120" s="26"/>
      <c r="F120" s="26"/>
      <c r="G120" s="26"/>
      <c r="H120" s="26"/>
      <c r="I120" s="26"/>
      <c r="J120" s="26"/>
      <c r="K120" s="26"/>
      <c r="L120" s="3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65" s="11" customFormat="1" ht="29.25" customHeight="1">
      <c r="A121" s="115"/>
      <c r="B121" s="116"/>
      <c r="C121" s="117" t="s">
        <v>96</v>
      </c>
      <c r="D121" s="118" t="s">
        <v>52</v>
      </c>
      <c r="E121" s="118" t="s">
        <v>48</v>
      </c>
      <c r="F121" s="118" t="s">
        <v>49</v>
      </c>
      <c r="G121" s="118" t="s">
        <v>97</v>
      </c>
      <c r="H121" s="118" t="s">
        <v>98</v>
      </c>
      <c r="I121" s="118" t="s">
        <v>99</v>
      </c>
      <c r="J121" s="119" t="s">
        <v>88</v>
      </c>
      <c r="K121" s="120" t="s">
        <v>100</v>
      </c>
      <c r="L121" s="121"/>
      <c r="M121" s="56" t="s">
        <v>1</v>
      </c>
      <c r="N121" s="57" t="s">
        <v>31</v>
      </c>
      <c r="O121" s="57" t="s">
        <v>101</v>
      </c>
      <c r="P121" s="57" t="s">
        <v>102</v>
      </c>
      <c r="Q121" s="57" t="s">
        <v>103</v>
      </c>
      <c r="R121" s="57" t="s">
        <v>104</v>
      </c>
      <c r="S121" s="57" t="s">
        <v>105</v>
      </c>
      <c r="T121" s="58" t="s">
        <v>106</v>
      </c>
      <c r="U121" s="115"/>
      <c r="V121" s="115"/>
      <c r="W121" s="115"/>
      <c r="X121" s="115"/>
      <c r="Y121" s="115"/>
      <c r="Z121" s="115"/>
      <c r="AA121" s="115"/>
      <c r="AB121" s="115"/>
      <c r="AC121" s="115"/>
      <c r="AD121" s="115"/>
      <c r="AE121" s="115"/>
    </row>
    <row r="122" spans="1:65" s="2" customFormat="1" ht="22.95" customHeight="1">
      <c r="A122" s="26"/>
      <c r="B122" s="27"/>
      <c r="C122" s="63" t="s">
        <v>89</v>
      </c>
      <c r="D122" s="26"/>
      <c r="E122" s="26"/>
      <c r="F122" s="26"/>
      <c r="G122" s="26"/>
      <c r="H122" s="26"/>
      <c r="I122" s="26"/>
      <c r="J122" s="122">
        <f>BK122</f>
        <v>0</v>
      </c>
      <c r="K122" s="26"/>
      <c r="L122" s="27"/>
      <c r="M122" s="59"/>
      <c r="N122" s="50"/>
      <c r="O122" s="60"/>
      <c r="P122" s="123">
        <f>P123+P189</f>
        <v>607.98491000000001</v>
      </c>
      <c r="Q122" s="60"/>
      <c r="R122" s="123">
        <f>R123+R189</f>
        <v>2.6015817121091915</v>
      </c>
      <c r="S122" s="60"/>
      <c r="T122" s="124">
        <f>T123+T189</f>
        <v>0</v>
      </c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T122" s="14" t="s">
        <v>66</v>
      </c>
      <c r="AU122" s="14" t="s">
        <v>90</v>
      </c>
      <c r="BK122" s="125">
        <f>BK123+BK189</f>
        <v>0</v>
      </c>
    </row>
    <row r="123" spans="1:65" s="12" customFormat="1" ht="25.95" customHeight="1">
      <c r="B123" s="126"/>
      <c r="D123" s="127" t="s">
        <v>66</v>
      </c>
      <c r="E123" s="128" t="s">
        <v>107</v>
      </c>
      <c r="F123" s="128" t="s">
        <v>343</v>
      </c>
      <c r="J123" s="129">
        <f>BK123</f>
        <v>0</v>
      </c>
      <c r="L123" s="126"/>
      <c r="M123" s="130"/>
      <c r="N123" s="131"/>
      <c r="O123" s="131"/>
      <c r="P123" s="132">
        <f>P124+P161+P187</f>
        <v>448.97091</v>
      </c>
      <c r="Q123" s="131"/>
      <c r="R123" s="132">
        <f>R124+R161+R187</f>
        <v>2.6015817121091915</v>
      </c>
      <c r="S123" s="131"/>
      <c r="T123" s="133">
        <f>T124+T161+T187</f>
        <v>0</v>
      </c>
      <c r="AR123" s="127" t="s">
        <v>109</v>
      </c>
      <c r="AT123" s="134" t="s">
        <v>66</v>
      </c>
      <c r="AU123" s="134" t="s">
        <v>67</v>
      </c>
      <c r="AY123" s="127" t="s">
        <v>110</v>
      </c>
      <c r="BK123" s="135">
        <f>BK124+BK161+BK187</f>
        <v>0</v>
      </c>
    </row>
    <row r="124" spans="1:65" s="12" customFormat="1" ht="22.95" customHeight="1">
      <c r="B124" s="126"/>
      <c r="D124" s="127" t="s">
        <v>66</v>
      </c>
      <c r="E124" s="136" t="s">
        <v>111</v>
      </c>
      <c r="F124" s="136" t="s">
        <v>208</v>
      </c>
      <c r="J124" s="137">
        <f>BK124</f>
        <v>0</v>
      </c>
      <c r="L124" s="126"/>
      <c r="M124" s="130"/>
      <c r="N124" s="131"/>
      <c r="O124" s="131"/>
      <c r="P124" s="132">
        <f>SUM(P125:P160)</f>
        <v>308.92</v>
      </c>
      <c r="Q124" s="131"/>
      <c r="R124" s="132">
        <f>SUM(R125:R160)</f>
        <v>2.4427699999999994</v>
      </c>
      <c r="S124" s="131"/>
      <c r="T124" s="133">
        <f>SUM(T125:T160)</f>
        <v>0</v>
      </c>
      <c r="AR124" s="127" t="s">
        <v>109</v>
      </c>
      <c r="AT124" s="134" t="s">
        <v>66</v>
      </c>
      <c r="AU124" s="134" t="s">
        <v>75</v>
      </c>
      <c r="AY124" s="127" t="s">
        <v>110</v>
      </c>
      <c r="BK124" s="135">
        <f>SUM(BK125:BK160)</f>
        <v>0</v>
      </c>
    </row>
    <row r="125" spans="1:65" s="2" customFormat="1" ht="37.950000000000003" customHeight="1">
      <c r="A125" s="26"/>
      <c r="B125" s="138"/>
      <c r="C125" s="139" t="s">
        <v>75</v>
      </c>
      <c r="D125" s="139" t="s">
        <v>113</v>
      </c>
      <c r="E125" s="140" t="s">
        <v>344</v>
      </c>
      <c r="F125" s="141" t="s">
        <v>345</v>
      </c>
      <c r="G125" s="142" t="s">
        <v>158</v>
      </c>
      <c r="H125" s="143">
        <v>5775</v>
      </c>
      <c r="I125" s="143">
        <v>0</v>
      </c>
      <c r="J125" s="143">
        <f t="shared" ref="J125:J160" si="0">ROUND(I125*H125,3)</f>
        <v>0</v>
      </c>
      <c r="K125" s="144"/>
      <c r="L125" s="27"/>
      <c r="M125" s="145" t="s">
        <v>1</v>
      </c>
      <c r="N125" s="146" t="s">
        <v>33</v>
      </c>
      <c r="O125" s="147">
        <v>3.3000000000000002E-2</v>
      </c>
      <c r="P125" s="147">
        <f t="shared" ref="P125:P160" si="1">O125*H125</f>
        <v>190.57500000000002</v>
      </c>
      <c r="Q125" s="147">
        <v>0</v>
      </c>
      <c r="R125" s="147">
        <f t="shared" ref="R125:R160" si="2">Q125*H125</f>
        <v>0</v>
      </c>
      <c r="S125" s="147">
        <v>0</v>
      </c>
      <c r="T125" s="148">
        <f t="shared" ref="T125:T160" si="3">S125*H125</f>
        <v>0</v>
      </c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R125" s="149" t="s">
        <v>117</v>
      </c>
      <c r="AT125" s="149" t="s">
        <v>113</v>
      </c>
      <c r="AU125" s="149" t="s">
        <v>118</v>
      </c>
      <c r="AY125" s="14" t="s">
        <v>110</v>
      </c>
      <c r="BE125" s="150">
        <f t="shared" ref="BE125:BE160" si="4">IF(N125="základná",J125,0)</f>
        <v>0</v>
      </c>
      <c r="BF125" s="150">
        <f t="shared" ref="BF125:BF160" si="5">IF(N125="znížená",J125,0)</f>
        <v>0</v>
      </c>
      <c r="BG125" s="150">
        <f t="shared" ref="BG125:BG160" si="6">IF(N125="zákl. prenesená",J125,0)</f>
        <v>0</v>
      </c>
      <c r="BH125" s="150">
        <f t="shared" ref="BH125:BH160" si="7">IF(N125="zníž. prenesená",J125,0)</f>
        <v>0</v>
      </c>
      <c r="BI125" s="150">
        <f t="shared" ref="BI125:BI160" si="8">IF(N125="nulová",J125,0)</f>
        <v>0</v>
      </c>
      <c r="BJ125" s="14" t="s">
        <v>118</v>
      </c>
      <c r="BK125" s="151">
        <f t="shared" ref="BK125:BK160" si="9">ROUND(I125*H125,3)</f>
        <v>0</v>
      </c>
      <c r="BL125" s="14" t="s">
        <v>117</v>
      </c>
      <c r="BM125" s="149" t="s">
        <v>346</v>
      </c>
    </row>
    <row r="126" spans="1:65" s="2" customFormat="1" ht="14.4" customHeight="1">
      <c r="A126" s="26"/>
      <c r="B126" s="138"/>
      <c r="C126" s="152" t="s">
        <v>118</v>
      </c>
      <c r="D126" s="152" t="s">
        <v>107</v>
      </c>
      <c r="E126" s="153" t="s">
        <v>347</v>
      </c>
      <c r="F126" s="154" t="s">
        <v>348</v>
      </c>
      <c r="G126" s="155" t="s">
        <v>158</v>
      </c>
      <c r="H126" s="156">
        <v>5775</v>
      </c>
      <c r="I126" s="156">
        <v>0</v>
      </c>
      <c r="J126" s="156">
        <f t="shared" si="0"/>
        <v>0</v>
      </c>
      <c r="K126" s="157"/>
      <c r="L126" s="158"/>
      <c r="M126" s="159" t="s">
        <v>1</v>
      </c>
      <c r="N126" s="160" t="s">
        <v>33</v>
      </c>
      <c r="O126" s="147">
        <v>0</v>
      </c>
      <c r="P126" s="147">
        <f t="shared" si="1"/>
        <v>0</v>
      </c>
      <c r="Q126" s="147">
        <v>4.0000000000000002E-4</v>
      </c>
      <c r="R126" s="147">
        <f t="shared" si="2"/>
        <v>2.31</v>
      </c>
      <c r="S126" s="147">
        <v>0</v>
      </c>
      <c r="T126" s="148">
        <f t="shared" si="3"/>
        <v>0</v>
      </c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R126" s="149" t="s">
        <v>123</v>
      </c>
      <c r="AT126" s="149" t="s">
        <v>107</v>
      </c>
      <c r="AU126" s="149" t="s">
        <v>118</v>
      </c>
      <c r="AY126" s="14" t="s">
        <v>110</v>
      </c>
      <c r="BE126" s="150">
        <f t="shared" si="4"/>
        <v>0</v>
      </c>
      <c r="BF126" s="150">
        <f t="shared" si="5"/>
        <v>0</v>
      </c>
      <c r="BG126" s="150">
        <f t="shared" si="6"/>
        <v>0</v>
      </c>
      <c r="BH126" s="150">
        <f t="shared" si="7"/>
        <v>0</v>
      </c>
      <c r="BI126" s="150">
        <f t="shared" si="8"/>
        <v>0</v>
      </c>
      <c r="BJ126" s="14" t="s">
        <v>118</v>
      </c>
      <c r="BK126" s="151">
        <f t="shared" si="9"/>
        <v>0</v>
      </c>
      <c r="BL126" s="14" t="s">
        <v>123</v>
      </c>
      <c r="BM126" s="149" t="s">
        <v>349</v>
      </c>
    </row>
    <row r="127" spans="1:65" s="2" customFormat="1" ht="14.4" customHeight="1">
      <c r="A127" s="26"/>
      <c r="B127" s="138"/>
      <c r="C127" s="139" t="s">
        <v>109</v>
      </c>
      <c r="D127" s="139" t="s">
        <v>113</v>
      </c>
      <c r="E127" s="140" t="s">
        <v>350</v>
      </c>
      <c r="F127" s="141" t="s">
        <v>351</v>
      </c>
      <c r="G127" s="142" t="s">
        <v>116</v>
      </c>
      <c r="H127" s="143">
        <v>16</v>
      </c>
      <c r="I127" s="143">
        <v>0</v>
      </c>
      <c r="J127" s="143">
        <f t="shared" si="0"/>
        <v>0</v>
      </c>
      <c r="K127" s="144"/>
      <c r="L127" s="27"/>
      <c r="M127" s="145" t="s">
        <v>1</v>
      </c>
      <c r="N127" s="146" t="s">
        <v>33</v>
      </c>
      <c r="O127" s="147">
        <v>0.72</v>
      </c>
      <c r="P127" s="147">
        <f t="shared" si="1"/>
        <v>11.52</v>
      </c>
      <c r="Q127" s="147">
        <v>0</v>
      </c>
      <c r="R127" s="147">
        <f t="shared" si="2"/>
        <v>0</v>
      </c>
      <c r="S127" s="147">
        <v>0</v>
      </c>
      <c r="T127" s="148">
        <f t="shared" si="3"/>
        <v>0</v>
      </c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R127" s="149" t="s">
        <v>117</v>
      </c>
      <c r="AT127" s="149" t="s">
        <v>113</v>
      </c>
      <c r="AU127" s="149" t="s">
        <v>118</v>
      </c>
      <c r="AY127" s="14" t="s">
        <v>110</v>
      </c>
      <c r="BE127" s="150">
        <f t="shared" si="4"/>
        <v>0</v>
      </c>
      <c r="BF127" s="150">
        <f t="shared" si="5"/>
        <v>0</v>
      </c>
      <c r="BG127" s="150">
        <f t="shared" si="6"/>
        <v>0</v>
      </c>
      <c r="BH127" s="150">
        <f t="shared" si="7"/>
        <v>0</v>
      </c>
      <c r="BI127" s="150">
        <f t="shared" si="8"/>
        <v>0</v>
      </c>
      <c r="BJ127" s="14" t="s">
        <v>118</v>
      </c>
      <c r="BK127" s="151">
        <f t="shared" si="9"/>
        <v>0</v>
      </c>
      <c r="BL127" s="14" t="s">
        <v>117</v>
      </c>
      <c r="BM127" s="149" t="s">
        <v>352</v>
      </c>
    </row>
    <row r="128" spans="1:65" s="2" customFormat="1" ht="14.4" customHeight="1">
      <c r="A128" s="26"/>
      <c r="B128" s="138"/>
      <c r="C128" s="152" t="s">
        <v>131</v>
      </c>
      <c r="D128" s="152" t="s">
        <v>107</v>
      </c>
      <c r="E128" s="153" t="s">
        <v>353</v>
      </c>
      <c r="F128" s="154" t="s">
        <v>354</v>
      </c>
      <c r="G128" s="155" t="s">
        <v>116</v>
      </c>
      <c r="H128" s="156">
        <v>32</v>
      </c>
      <c r="I128" s="156">
        <v>0</v>
      </c>
      <c r="J128" s="156">
        <f t="shared" si="0"/>
        <v>0</v>
      </c>
      <c r="K128" s="157"/>
      <c r="L128" s="158"/>
      <c r="M128" s="159" t="s">
        <v>1</v>
      </c>
      <c r="N128" s="160" t="s">
        <v>33</v>
      </c>
      <c r="O128" s="147">
        <v>0</v>
      </c>
      <c r="P128" s="147">
        <f t="shared" si="1"/>
        <v>0</v>
      </c>
      <c r="Q128" s="147">
        <v>2.0000000000000001E-4</v>
      </c>
      <c r="R128" s="147">
        <f t="shared" si="2"/>
        <v>6.4000000000000003E-3</v>
      </c>
      <c r="S128" s="147">
        <v>0</v>
      </c>
      <c r="T128" s="148">
        <f t="shared" si="3"/>
        <v>0</v>
      </c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R128" s="149" t="s">
        <v>123</v>
      </c>
      <c r="AT128" s="149" t="s">
        <v>107</v>
      </c>
      <c r="AU128" s="149" t="s">
        <v>118</v>
      </c>
      <c r="AY128" s="14" t="s">
        <v>110</v>
      </c>
      <c r="BE128" s="150">
        <f t="shared" si="4"/>
        <v>0</v>
      </c>
      <c r="BF128" s="150">
        <f t="shared" si="5"/>
        <v>0</v>
      </c>
      <c r="BG128" s="150">
        <f t="shared" si="6"/>
        <v>0</v>
      </c>
      <c r="BH128" s="150">
        <f t="shared" si="7"/>
        <v>0</v>
      </c>
      <c r="BI128" s="150">
        <f t="shared" si="8"/>
        <v>0</v>
      </c>
      <c r="BJ128" s="14" t="s">
        <v>118</v>
      </c>
      <c r="BK128" s="151">
        <f t="shared" si="9"/>
        <v>0</v>
      </c>
      <c r="BL128" s="14" t="s">
        <v>123</v>
      </c>
      <c r="BM128" s="149" t="s">
        <v>355</v>
      </c>
    </row>
    <row r="129" spans="1:65" s="2" customFormat="1" ht="14.4" customHeight="1">
      <c r="A129" s="26"/>
      <c r="B129" s="138"/>
      <c r="C129" s="152" t="s">
        <v>135</v>
      </c>
      <c r="D129" s="152" t="s">
        <v>107</v>
      </c>
      <c r="E129" s="153" t="s">
        <v>356</v>
      </c>
      <c r="F129" s="154" t="s">
        <v>220</v>
      </c>
      <c r="G129" s="155" t="s">
        <v>158</v>
      </c>
      <c r="H129" s="156">
        <v>40</v>
      </c>
      <c r="I129" s="156">
        <v>0</v>
      </c>
      <c r="J129" s="156">
        <f t="shared" si="0"/>
        <v>0</v>
      </c>
      <c r="K129" s="157"/>
      <c r="L129" s="158"/>
      <c r="M129" s="159" t="s">
        <v>1</v>
      </c>
      <c r="N129" s="160" t="s">
        <v>33</v>
      </c>
      <c r="O129" s="147">
        <v>0</v>
      </c>
      <c r="P129" s="147">
        <f t="shared" si="1"/>
        <v>0</v>
      </c>
      <c r="Q129" s="147">
        <v>0</v>
      </c>
      <c r="R129" s="147">
        <f t="shared" si="2"/>
        <v>0</v>
      </c>
      <c r="S129" s="147">
        <v>0</v>
      </c>
      <c r="T129" s="148">
        <f t="shared" si="3"/>
        <v>0</v>
      </c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R129" s="149" t="s">
        <v>123</v>
      </c>
      <c r="AT129" s="149" t="s">
        <v>107</v>
      </c>
      <c r="AU129" s="149" t="s">
        <v>118</v>
      </c>
      <c r="AY129" s="14" t="s">
        <v>110</v>
      </c>
      <c r="BE129" s="150">
        <f t="shared" si="4"/>
        <v>0</v>
      </c>
      <c r="BF129" s="150">
        <f t="shared" si="5"/>
        <v>0</v>
      </c>
      <c r="BG129" s="150">
        <f t="shared" si="6"/>
        <v>0</v>
      </c>
      <c r="BH129" s="150">
        <f t="shared" si="7"/>
        <v>0</v>
      </c>
      <c r="BI129" s="150">
        <f t="shared" si="8"/>
        <v>0</v>
      </c>
      <c r="BJ129" s="14" t="s">
        <v>118</v>
      </c>
      <c r="BK129" s="151">
        <f t="shared" si="9"/>
        <v>0</v>
      </c>
      <c r="BL129" s="14" t="s">
        <v>123</v>
      </c>
      <c r="BM129" s="149" t="s">
        <v>357</v>
      </c>
    </row>
    <row r="130" spans="1:65" s="2" customFormat="1" ht="14.4" customHeight="1">
      <c r="A130" s="26"/>
      <c r="B130" s="138"/>
      <c r="C130" s="152" t="s">
        <v>139</v>
      </c>
      <c r="D130" s="152" t="s">
        <v>107</v>
      </c>
      <c r="E130" s="153" t="s">
        <v>358</v>
      </c>
      <c r="F130" s="154" t="s">
        <v>223</v>
      </c>
      <c r="G130" s="155" t="s">
        <v>116</v>
      </c>
      <c r="H130" s="156">
        <v>32</v>
      </c>
      <c r="I130" s="156">
        <v>0</v>
      </c>
      <c r="J130" s="156">
        <f t="shared" si="0"/>
        <v>0</v>
      </c>
      <c r="K130" s="157"/>
      <c r="L130" s="158"/>
      <c r="M130" s="159" t="s">
        <v>1</v>
      </c>
      <c r="N130" s="160" t="s">
        <v>33</v>
      </c>
      <c r="O130" s="147">
        <v>0</v>
      </c>
      <c r="P130" s="147">
        <f t="shared" si="1"/>
        <v>0</v>
      </c>
      <c r="Q130" s="147">
        <v>0</v>
      </c>
      <c r="R130" s="147">
        <f t="shared" si="2"/>
        <v>0</v>
      </c>
      <c r="S130" s="147">
        <v>0</v>
      </c>
      <c r="T130" s="148">
        <f t="shared" si="3"/>
        <v>0</v>
      </c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R130" s="149" t="s">
        <v>123</v>
      </c>
      <c r="AT130" s="149" t="s">
        <v>107</v>
      </c>
      <c r="AU130" s="149" t="s">
        <v>118</v>
      </c>
      <c r="AY130" s="14" t="s">
        <v>110</v>
      </c>
      <c r="BE130" s="150">
        <f t="shared" si="4"/>
        <v>0</v>
      </c>
      <c r="BF130" s="150">
        <f t="shared" si="5"/>
        <v>0</v>
      </c>
      <c r="BG130" s="150">
        <f t="shared" si="6"/>
        <v>0</v>
      </c>
      <c r="BH130" s="150">
        <f t="shared" si="7"/>
        <v>0</v>
      </c>
      <c r="BI130" s="150">
        <f t="shared" si="8"/>
        <v>0</v>
      </c>
      <c r="BJ130" s="14" t="s">
        <v>118</v>
      </c>
      <c r="BK130" s="151">
        <f t="shared" si="9"/>
        <v>0</v>
      </c>
      <c r="BL130" s="14" t="s">
        <v>123</v>
      </c>
      <c r="BM130" s="149" t="s">
        <v>359</v>
      </c>
    </row>
    <row r="131" spans="1:65" s="2" customFormat="1" ht="14.4" customHeight="1">
      <c r="A131" s="26"/>
      <c r="B131" s="138"/>
      <c r="C131" s="152" t="s">
        <v>143</v>
      </c>
      <c r="D131" s="152" t="s">
        <v>107</v>
      </c>
      <c r="E131" s="153" t="s">
        <v>360</v>
      </c>
      <c r="F131" s="154" t="s">
        <v>361</v>
      </c>
      <c r="G131" s="155" t="s">
        <v>116</v>
      </c>
      <c r="H131" s="156">
        <v>32</v>
      </c>
      <c r="I131" s="156">
        <v>0</v>
      </c>
      <c r="J131" s="156">
        <f t="shared" si="0"/>
        <v>0</v>
      </c>
      <c r="K131" s="157"/>
      <c r="L131" s="158"/>
      <c r="M131" s="159" t="s">
        <v>1</v>
      </c>
      <c r="N131" s="160" t="s">
        <v>33</v>
      </c>
      <c r="O131" s="147">
        <v>0</v>
      </c>
      <c r="P131" s="147">
        <f t="shared" si="1"/>
        <v>0</v>
      </c>
      <c r="Q131" s="147">
        <v>8.0000000000000007E-5</v>
      </c>
      <c r="R131" s="147">
        <f t="shared" si="2"/>
        <v>2.5600000000000002E-3</v>
      </c>
      <c r="S131" s="147">
        <v>0</v>
      </c>
      <c r="T131" s="148">
        <f t="shared" si="3"/>
        <v>0</v>
      </c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R131" s="149" t="s">
        <v>123</v>
      </c>
      <c r="AT131" s="149" t="s">
        <v>107</v>
      </c>
      <c r="AU131" s="149" t="s">
        <v>118</v>
      </c>
      <c r="AY131" s="14" t="s">
        <v>110</v>
      </c>
      <c r="BE131" s="150">
        <f t="shared" si="4"/>
        <v>0</v>
      </c>
      <c r="BF131" s="150">
        <f t="shared" si="5"/>
        <v>0</v>
      </c>
      <c r="BG131" s="150">
        <f t="shared" si="6"/>
        <v>0</v>
      </c>
      <c r="BH131" s="150">
        <f t="shared" si="7"/>
        <v>0</v>
      </c>
      <c r="BI131" s="150">
        <f t="shared" si="8"/>
        <v>0</v>
      </c>
      <c r="BJ131" s="14" t="s">
        <v>118</v>
      </c>
      <c r="BK131" s="151">
        <f t="shared" si="9"/>
        <v>0</v>
      </c>
      <c r="BL131" s="14" t="s">
        <v>123</v>
      </c>
      <c r="BM131" s="149" t="s">
        <v>362</v>
      </c>
    </row>
    <row r="132" spans="1:65" s="2" customFormat="1" ht="14.4" customHeight="1">
      <c r="A132" s="26"/>
      <c r="B132" s="138"/>
      <c r="C132" s="139" t="s">
        <v>147</v>
      </c>
      <c r="D132" s="139" t="s">
        <v>113</v>
      </c>
      <c r="E132" s="140" t="s">
        <v>363</v>
      </c>
      <c r="F132" s="141" t="s">
        <v>364</v>
      </c>
      <c r="G132" s="142" t="s">
        <v>116</v>
      </c>
      <c r="H132" s="143">
        <v>9</v>
      </c>
      <c r="I132" s="143">
        <v>0</v>
      </c>
      <c r="J132" s="143">
        <f t="shared" si="0"/>
        <v>0</v>
      </c>
      <c r="K132" s="144"/>
      <c r="L132" s="27"/>
      <c r="M132" s="145" t="s">
        <v>1</v>
      </c>
      <c r="N132" s="146" t="s">
        <v>33</v>
      </c>
      <c r="O132" s="147">
        <v>0.72</v>
      </c>
      <c r="P132" s="147">
        <f t="shared" si="1"/>
        <v>6.4799999999999995</v>
      </c>
      <c r="Q132" s="147">
        <v>0</v>
      </c>
      <c r="R132" s="147">
        <f t="shared" si="2"/>
        <v>0</v>
      </c>
      <c r="S132" s="147">
        <v>0</v>
      </c>
      <c r="T132" s="148">
        <f t="shared" si="3"/>
        <v>0</v>
      </c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R132" s="149" t="s">
        <v>117</v>
      </c>
      <c r="AT132" s="149" t="s">
        <v>113</v>
      </c>
      <c r="AU132" s="149" t="s">
        <v>118</v>
      </c>
      <c r="AY132" s="14" t="s">
        <v>110</v>
      </c>
      <c r="BE132" s="150">
        <f t="shared" si="4"/>
        <v>0</v>
      </c>
      <c r="BF132" s="150">
        <f t="shared" si="5"/>
        <v>0</v>
      </c>
      <c r="BG132" s="150">
        <f t="shared" si="6"/>
        <v>0</v>
      </c>
      <c r="BH132" s="150">
        <f t="shared" si="7"/>
        <v>0</v>
      </c>
      <c r="BI132" s="150">
        <f t="shared" si="8"/>
        <v>0</v>
      </c>
      <c r="BJ132" s="14" t="s">
        <v>118</v>
      </c>
      <c r="BK132" s="151">
        <f t="shared" si="9"/>
        <v>0</v>
      </c>
      <c r="BL132" s="14" t="s">
        <v>117</v>
      </c>
      <c r="BM132" s="149" t="s">
        <v>365</v>
      </c>
    </row>
    <row r="133" spans="1:65" s="2" customFormat="1" ht="14.4" customHeight="1">
      <c r="A133" s="26"/>
      <c r="B133" s="138"/>
      <c r="C133" s="152" t="s">
        <v>151</v>
      </c>
      <c r="D133" s="152" t="s">
        <v>107</v>
      </c>
      <c r="E133" s="153" t="s">
        <v>353</v>
      </c>
      <c r="F133" s="154" t="s">
        <v>354</v>
      </c>
      <c r="G133" s="155" t="s">
        <v>116</v>
      </c>
      <c r="H133" s="156">
        <v>27</v>
      </c>
      <c r="I133" s="156">
        <v>0</v>
      </c>
      <c r="J133" s="156">
        <f t="shared" si="0"/>
        <v>0</v>
      </c>
      <c r="K133" s="157"/>
      <c r="L133" s="158"/>
      <c r="M133" s="159" t="s">
        <v>1</v>
      </c>
      <c r="N133" s="160" t="s">
        <v>33</v>
      </c>
      <c r="O133" s="147">
        <v>0</v>
      </c>
      <c r="P133" s="147">
        <f t="shared" si="1"/>
        <v>0</v>
      </c>
      <c r="Q133" s="147">
        <v>2.0000000000000001E-4</v>
      </c>
      <c r="R133" s="147">
        <f t="shared" si="2"/>
        <v>5.4000000000000003E-3</v>
      </c>
      <c r="S133" s="147">
        <v>0</v>
      </c>
      <c r="T133" s="148">
        <f t="shared" si="3"/>
        <v>0</v>
      </c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R133" s="149" t="s">
        <v>123</v>
      </c>
      <c r="AT133" s="149" t="s">
        <v>107</v>
      </c>
      <c r="AU133" s="149" t="s">
        <v>118</v>
      </c>
      <c r="AY133" s="14" t="s">
        <v>110</v>
      </c>
      <c r="BE133" s="150">
        <f t="shared" si="4"/>
        <v>0</v>
      </c>
      <c r="BF133" s="150">
        <f t="shared" si="5"/>
        <v>0</v>
      </c>
      <c r="BG133" s="150">
        <f t="shared" si="6"/>
        <v>0</v>
      </c>
      <c r="BH133" s="150">
        <f t="shared" si="7"/>
        <v>0</v>
      </c>
      <c r="BI133" s="150">
        <f t="shared" si="8"/>
        <v>0</v>
      </c>
      <c r="BJ133" s="14" t="s">
        <v>118</v>
      </c>
      <c r="BK133" s="151">
        <f t="shared" si="9"/>
        <v>0</v>
      </c>
      <c r="BL133" s="14" t="s">
        <v>123</v>
      </c>
      <c r="BM133" s="149" t="s">
        <v>366</v>
      </c>
    </row>
    <row r="134" spans="1:65" s="2" customFormat="1" ht="14.4" customHeight="1">
      <c r="A134" s="26"/>
      <c r="B134" s="138"/>
      <c r="C134" s="152" t="s">
        <v>155</v>
      </c>
      <c r="D134" s="152" t="s">
        <v>107</v>
      </c>
      <c r="E134" s="153" t="s">
        <v>356</v>
      </c>
      <c r="F134" s="154" t="s">
        <v>220</v>
      </c>
      <c r="G134" s="155" t="s">
        <v>158</v>
      </c>
      <c r="H134" s="156">
        <v>45</v>
      </c>
      <c r="I134" s="156">
        <v>0</v>
      </c>
      <c r="J134" s="156">
        <f t="shared" si="0"/>
        <v>0</v>
      </c>
      <c r="K134" s="157"/>
      <c r="L134" s="158"/>
      <c r="M134" s="159" t="s">
        <v>1</v>
      </c>
      <c r="N134" s="160" t="s">
        <v>33</v>
      </c>
      <c r="O134" s="147">
        <v>0</v>
      </c>
      <c r="P134" s="147">
        <f t="shared" si="1"/>
        <v>0</v>
      </c>
      <c r="Q134" s="147">
        <v>0</v>
      </c>
      <c r="R134" s="147">
        <f t="shared" si="2"/>
        <v>0</v>
      </c>
      <c r="S134" s="147">
        <v>0</v>
      </c>
      <c r="T134" s="148">
        <f t="shared" si="3"/>
        <v>0</v>
      </c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R134" s="149" t="s">
        <v>123</v>
      </c>
      <c r="AT134" s="149" t="s">
        <v>107</v>
      </c>
      <c r="AU134" s="149" t="s">
        <v>118</v>
      </c>
      <c r="AY134" s="14" t="s">
        <v>110</v>
      </c>
      <c r="BE134" s="150">
        <f t="shared" si="4"/>
        <v>0</v>
      </c>
      <c r="BF134" s="150">
        <f t="shared" si="5"/>
        <v>0</v>
      </c>
      <c r="BG134" s="150">
        <f t="shared" si="6"/>
        <v>0</v>
      </c>
      <c r="BH134" s="150">
        <f t="shared" si="7"/>
        <v>0</v>
      </c>
      <c r="BI134" s="150">
        <f t="shared" si="8"/>
        <v>0</v>
      </c>
      <c r="BJ134" s="14" t="s">
        <v>118</v>
      </c>
      <c r="BK134" s="151">
        <f t="shared" si="9"/>
        <v>0</v>
      </c>
      <c r="BL134" s="14" t="s">
        <v>123</v>
      </c>
      <c r="BM134" s="149" t="s">
        <v>367</v>
      </c>
    </row>
    <row r="135" spans="1:65" s="2" customFormat="1" ht="14.4" customHeight="1">
      <c r="A135" s="26"/>
      <c r="B135" s="138"/>
      <c r="C135" s="152" t="s">
        <v>160</v>
      </c>
      <c r="D135" s="152" t="s">
        <v>107</v>
      </c>
      <c r="E135" s="153" t="s">
        <v>358</v>
      </c>
      <c r="F135" s="154" t="s">
        <v>223</v>
      </c>
      <c r="G135" s="155" t="s">
        <v>116</v>
      </c>
      <c r="H135" s="156">
        <v>36</v>
      </c>
      <c r="I135" s="156">
        <v>0</v>
      </c>
      <c r="J135" s="156">
        <f t="shared" si="0"/>
        <v>0</v>
      </c>
      <c r="K135" s="157"/>
      <c r="L135" s="158"/>
      <c r="M135" s="159" t="s">
        <v>1</v>
      </c>
      <c r="N135" s="160" t="s">
        <v>33</v>
      </c>
      <c r="O135" s="147">
        <v>0</v>
      </c>
      <c r="P135" s="147">
        <f t="shared" si="1"/>
        <v>0</v>
      </c>
      <c r="Q135" s="147">
        <v>0</v>
      </c>
      <c r="R135" s="147">
        <f t="shared" si="2"/>
        <v>0</v>
      </c>
      <c r="S135" s="147">
        <v>0</v>
      </c>
      <c r="T135" s="148">
        <f t="shared" si="3"/>
        <v>0</v>
      </c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R135" s="149" t="s">
        <v>123</v>
      </c>
      <c r="AT135" s="149" t="s">
        <v>107</v>
      </c>
      <c r="AU135" s="149" t="s">
        <v>118</v>
      </c>
      <c r="AY135" s="14" t="s">
        <v>110</v>
      </c>
      <c r="BE135" s="150">
        <f t="shared" si="4"/>
        <v>0</v>
      </c>
      <c r="BF135" s="150">
        <f t="shared" si="5"/>
        <v>0</v>
      </c>
      <c r="BG135" s="150">
        <f t="shared" si="6"/>
        <v>0</v>
      </c>
      <c r="BH135" s="150">
        <f t="shared" si="7"/>
        <v>0</v>
      </c>
      <c r="BI135" s="150">
        <f t="shared" si="8"/>
        <v>0</v>
      </c>
      <c r="BJ135" s="14" t="s">
        <v>118</v>
      </c>
      <c r="BK135" s="151">
        <f t="shared" si="9"/>
        <v>0</v>
      </c>
      <c r="BL135" s="14" t="s">
        <v>123</v>
      </c>
      <c r="BM135" s="149" t="s">
        <v>368</v>
      </c>
    </row>
    <row r="136" spans="1:65" s="2" customFormat="1" ht="14.4" customHeight="1">
      <c r="A136" s="26"/>
      <c r="B136" s="138"/>
      <c r="C136" s="152" t="s">
        <v>243</v>
      </c>
      <c r="D136" s="152" t="s">
        <v>107</v>
      </c>
      <c r="E136" s="153" t="s">
        <v>360</v>
      </c>
      <c r="F136" s="154" t="s">
        <v>361</v>
      </c>
      <c r="G136" s="155" t="s">
        <v>116</v>
      </c>
      <c r="H136" s="156">
        <v>27</v>
      </c>
      <c r="I136" s="156">
        <v>0</v>
      </c>
      <c r="J136" s="156">
        <f t="shared" si="0"/>
        <v>0</v>
      </c>
      <c r="K136" s="157"/>
      <c r="L136" s="158"/>
      <c r="M136" s="159" t="s">
        <v>1</v>
      </c>
      <c r="N136" s="160" t="s">
        <v>33</v>
      </c>
      <c r="O136" s="147">
        <v>0</v>
      </c>
      <c r="P136" s="147">
        <f t="shared" si="1"/>
        <v>0</v>
      </c>
      <c r="Q136" s="147">
        <v>8.0000000000000007E-5</v>
      </c>
      <c r="R136" s="147">
        <f t="shared" si="2"/>
        <v>2.16E-3</v>
      </c>
      <c r="S136" s="147">
        <v>0</v>
      </c>
      <c r="T136" s="148">
        <f t="shared" si="3"/>
        <v>0</v>
      </c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R136" s="149" t="s">
        <v>123</v>
      </c>
      <c r="AT136" s="149" t="s">
        <v>107</v>
      </c>
      <c r="AU136" s="149" t="s">
        <v>118</v>
      </c>
      <c r="AY136" s="14" t="s">
        <v>110</v>
      </c>
      <c r="BE136" s="150">
        <f t="shared" si="4"/>
        <v>0</v>
      </c>
      <c r="BF136" s="150">
        <f t="shared" si="5"/>
        <v>0</v>
      </c>
      <c r="BG136" s="150">
        <f t="shared" si="6"/>
        <v>0</v>
      </c>
      <c r="BH136" s="150">
        <f t="shared" si="7"/>
        <v>0</v>
      </c>
      <c r="BI136" s="150">
        <f t="shared" si="8"/>
        <v>0</v>
      </c>
      <c r="BJ136" s="14" t="s">
        <v>118</v>
      </c>
      <c r="BK136" s="151">
        <f t="shared" si="9"/>
        <v>0</v>
      </c>
      <c r="BL136" s="14" t="s">
        <v>123</v>
      </c>
      <c r="BM136" s="149" t="s">
        <v>369</v>
      </c>
    </row>
    <row r="137" spans="1:65" s="2" customFormat="1" ht="14.4" customHeight="1">
      <c r="A137" s="26"/>
      <c r="B137" s="138"/>
      <c r="C137" s="152" t="s">
        <v>247</v>
      </c>
      <c r="D137" s="152" t="s">
        <v>107</v>
      </c>
      <c r="E137" s="153" t="s">
        <v>370</v>
      </c>
      <c r="F137" s="154" t="s">
        <v>371</v>
      </c>
      <c r="G137" s="155" t="s">
        <v>116</v>
      </c>
      <c r="H137" s="156">
        <v>36</v>
      </c>
      <c r="I137" s="156">
        <v>0</v>
      </c>
      <c r="J137" s="156">
        <f t="shared" si="0"/>
        <v>0</v>
      </c>
      <c r="K137" s="157"/>
      <c r="L137" s="158"/>
      <c r="M137" s="159" t="s">
        <v>1</v>
      </c>
      <c r="N137" s="160" t="s">
        <v>33</v>
      </c>
      <c r="O137" s="147">
        <v>0</v>
      </c>
      <c r="P137" s="147">
        <f t="shared" si="1"/>
        <v>0</v>
      </c>
      <c r="Q137" s="147">
        <v>1.4999999999999999E-4</v>
      </c>
      <c r="R137" s="147">
        <f t="shared" si="2"/>
        <v>5.3999999999999994E-3</v>
      </c>
      <c r="S137" s="147">
        <v>0</v>
      </c>
      <c r="T137" s="148">
        <f t="shared" si="3"/>
        <v>0</v>
      </c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R137" s="149" t="s">
        <v>123</v>
      </c>
      <c r="AT137" s="149" t="s">
        <v>107</v>
      </c>
      <c r="AU137" s="149" t="s">
        <v>118</v>
      </c>
      <c r="AY137" s="14" t="s">
        <v>110</v>
      </c>
      <c r="BE137" s="150">
        <f t="shared" si="4"/>
        <v>0</v>
      </c>
      <c r="BF137" s="150">
        <f t="shared" si="5"/>
        <v>0</v>
      </c>
      <c r="BG137" s="150">
        <f t="shared" si="6"/>
        <v>0</v>
      </c>
      <c r="BH137" s="150">
        <f t="shared" si="7"/>
        <v>0</v>
      </c>
      <c r="BI137" s="150">
        <f t="shared" si="8"/>
        <v>0</v>
      </c>
      <c r="BJ137" s="14" t="s">
        <v>118</v>
      </c>
      <c r="BK137" s="151">
        <f t="shared" si="9"/>
        <v>0</v>
      </c>
      <c r="BL137" s="14" t="s">
        <v>123</v>
      </c>
      <c r="BM137" s="149" t="s">
        <v>372</v>
      </c>
    </row>
    <row r="138" spans="1:65" s="2" customFormat="1" ht="14.4" customHeight="1">
      <c r="A138" s="26"/>
      <c r="B138" s="138"/>
      <c r="C138" s="139" t="s">
        <v>252</v>
      </c>
      <c r="D138" s="139" t="s">
        <v>113</v>
      </c>
      <c r="E138" s="140" t="s">
        <v>373</v>
      </c>
      <c r="F138" s="141" t="s">
        <v>374</v>
      </c>
      <c r="G138" s="142" t="s">
        <v>116</v>
      </c>
      <c r="H138" s="143">
        <v>101</v>
      </c>
      <c r="I138" s="143">
        <v>0</v>
      </c>
      <c r="J138" s="143">
        <f t="shared" si="0"/>
        <v>0</v>
      </c>
      <c r="K138" s="144"/>
      <c r="L138" s="27"/>
      <c r="M138" s="145" t="s">
        <v>1</v>
      </c>
      <c r="N138" s="146" t="s">
        <v>33</v>
      </c>
      <c r="O138" s="147">
        <v>0.72</v>
      </c>
      <c r="P138" s="147">
        <f t="shared" si="1"/>
        <v>72.72</v>
      </c>
      <c r="Q138" s="147">
        <v>0</v>
      </c>
      <c r="R138" s="147">
        <f t="shared" si="2"/>
        <v>0</v>
      </c>
      <c r="S138" s="147">
        <v>0</v>
      </c>
      <c r="T138" s="148">
        <f t="shared" si="3"/>
        <v>0</v>
      </c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R138" s="149" t="s">
        <v>117</v>
      </c>
      <c r="AT138" s="149" t="s">
        <v>113</v>
      </c>
      <c r="AU138" s="149" t="s">
        <v>118</v>
      </c>
      <c r="AY138" s="14" t="s">
        <v>110</v>
      </c>
      <c r="BE138" s="150">
        <f t="shared" si="4"/>
        <v>0</v>
      </c>
      <c r="BF138" s="150">
        <f t="shared" si="5"/>
        <v>0</v>
      </c>
      <c r="BG138" s="150">
        <f t="shared" si="6"/>
        <v>0</v>
      </c>
      <c r="BH138" s="150">
        <f t="shared" si="7"/>
        <v>0</v>
      </c>
      <c r="BI138" s="150">
        <f t="shared" si="8"/>
        <v>0</v>
      </c>
      <c r="BJ138" s="14" t="s">
        <v>118</v>
      </c>
      <c r="BK138" s="151">
        <f t="shared" si="9"/>
        <v>0</v>
      </c>
      <c r="BL138" s="14" t="s">
        <v>117</v>
      </c>
      <c r="BM138" s="149" t="s">
        <v>375</v>
      </c>
    </row>
    <row r="139" spans="1:65" s="2" customFormat="1" ht="14.4" customHeight="1">
      <c r="A139" s="26"/>
      <c r="B139" s="138"/>
      <c r="C139" s="152" t="s">
        <v>175</v>
      </c>
      <c r="D139" s="152" t="s">
        <v>107</v>
      </c>
      <c r="E139" s="153" t="s">
        <v>353</v>
      </c>
      <c r="F139" s="154" t="s">
        <v>354</v>
      </c>
      <c r="G139" s="155" t="s">
        <v>116</v>
      </c>
      <c r="H139" s="156">
        <v>101</v>
      </c>
      <c r="I139" s="156">
        <v>0</v>
      </c>
      <c r="J139" s="156">
        <f t="shared" si="0"/>
        <v>0</v>
      </c>
      <c r="K139" s="157"/>
      <c r="L139" s="158"/>
      <c r="M139" s="159" t="s">
        <v>1</v>
      </c>
      <c r="N139" s="160" t="s">
        <v>33</v>
      </c>
      <c r="O139" s="147">
        <v>0</v>
      </c>
      <c r="P139" s="147">
        <f t="shared" si="1"/>
        <v>0</v>
      </c>
      <c r="Q139" s="147">
        <v>2.0000000000000001E-4</v>
      </c>
      <c r="R139" s="147">
        <f t="shared" si="2"/>
        <v>2.0200000000000003E-2</v>
      </c>
      <c r="S139" s="147">
        <v>0</v>
      </c>
      <c r="T139" s="148">
        <f t="shared" si="3"/>
        <v>0</v>
      </c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R139" s="149" t="s">
        <v>123</v>
      </c>
      <c r="AT139" s="149" t="s">
        <v>107</v>
      </c>
      <c r="AU139" s="149" t="s">
        <v>118</v>
      </c>
      <c r="AY139" s="14" t="s">
        <v>110</v>
      </c>
      <c r="BE139" s="150">
        <f t="shared" si="4"/>
        <v>0</v>
      </c>
      <c r="BF139" s="150">
        <f t="shared" si="5"/>
        <v>0</v>
      </c>
      <c r="BG139" s="150">
        <f t="shared" si="6"/>
        <v>0</v>
      </c>
      <c r="BH139" s="150">
        <f t="shared" si="7"/>
        <v>0</v>
      </c>
      <c r="BI139" s="150">
        <f t="shared" si="8"/>
        <v>0</v>
      </c>
      <c r="BJ139" s="14" t="s">
        <v>118</v>
      </c>
      <c r="BK139" s="151">
        <f t="shared" si="9"/>
        <v>0</v>
      </c>
      <c r="BL139" s="14" t="s">
        <v>123</v>
      </c>
      <c r="BM139" s="149" t="s">
        <v>376</v>
      </c>
    </row>
    <row r="140" spans="1:65" s="2" customFormat="1" ht="14.4" customHeight="1">
      <c r="A140" s="26"/>
      <c r="B140" s="138"/>
      <c r="C140" s="152" t="s">
        <v>179</v>
      </c>
      <c r="D140" s="152" t="s">
        <v>107</v>
      </c>
      <c r="E140" s="153" t="s">
        <v>356</v>
      </c>
      <c r="F140" s="154" t="s">
        <v>220</v>
      </c>
      <c r="G140" s="155" t="s">
        <v>158</v>
      </c>
      <c r="H140" s="156">
        <v>252.5</v>
      </c>
      <c r="I140" s="156">
        <v>0</v>
      </c>
      <c r="J140" s="156">
        <f t="shared" si="0"/>
        <v>0</v>
      </c>
      <c r="K140" s="157"/>
      <c r="L140" s="158"/>
      <c r="M140" s="159" t="s">
        <v>1</v>
      </c>
      <c r="N140" s="160" t="s">
        <v>33</v>
      </c>
      <c r="O140" s="147">
        <v>0</v>
      </c>
      <c r="P140" s="147">
        <f t="shared" si="1"/>
        <v>0</v>
      </c>
      <c r="Q140" s="147">
        <v>0</v>
      </c>
      <c r="R140" s="147">
        <f t="shared" si="2"/>
        <v>0</v>
      </c>
      <c r="S140" s="147">
        <v>0</v>
      </c>
      <c r="T140" s="148">
        <f t="shared" si="3"/>
        <v>0</v>
      </c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R140" s="149" t="s">
        <v>123</v>
      </c>
      <c r="AT140" s="149" t="s">
        <v>107</v>
      </c>
      <c r="AU140" s="149" t="s">
        <v>118</v>
      </c>
      <c r="AY140" s="14" t="s">
        <v>110</v>
      </c>
      <c r="BE140" s="150">
        <f t="shared" si="4"/>
        <v>0</v>
      </c>
      <c r="BF140" s="150">
        <f t="shared" si="5"/>
        <v>0</v>
      </c>
      <c r="BG140" s="150">
        <f t="shared" si="6"/>
        <v>0</v>
      </c>
      <c r="BH140" s="150">
        <f t="shared" si="7"/>
        <v>0</v>
      </c>
      <c r="BI140" s="150">
        <f t="shared" si="8"/>
        <v>0</v>
      </c>
      <c r="BJ140" s="14" t="s">
        <v>118</v>
      </c>
      <c r="BK140" s="151">
        <f t="shared" si="9"/>
        <v>0</v>
      </c>
      <c r="BL140" s="14" t="s">
        <v>123</v>
      </c>
      <c r="BM140" s="149" t="s">
        <v>377</v>
      </c>
    </row>
    <row r="141" spans="1:65" s="2" customFormat="1" ht="14.4" customHeight="1">
      <c r="A141" s="26"/>
      <c r="B141" s="138"/>
      <c r="C141" s="152" t="s">
        <v>262</v>
      </c>
      <c r="D141" s="152" t="s">
        <v>107</v>
      </c>
      <c r="E141" s="153" t="s">
        <v>358</v>
      </c>
      <c r="F141" s="154" t="s">
        <v>223</v>
      </c>
      <c r="G141" s="155" t="s">
        <v>116</v>
      </c>
      <c r="H141" s="156">
        <v>202</v>
      </c>
      <c r="I141" s="156">
        <v>0</v>
      </c>
      <c r="J141" s="156">
        <f t="shared" si="0"/>
        <v>0</v>
      </c>
      <c r="K141" s="157"/>
      <c r="L141" s="158"/>
      <c r="M141" s="159" t="s">
        <v>1</v>
      </c>
      <c r="N141" s="160" t="s">
        <v>33</v>
      </c>
      <c r="O141" s="147">
        <v>0</v>
      </c>
      <c r="P141" s="147">
        <f t="shared" si="1"/>
        <v>0</v>
      </c>
      <c r="Q141" s="147">
        <v>0</v>
      </c>
      <c r="R141" s="147">
        <f t="shared" si="2"/>
        <v>0</v>
      </c>
      <c r="S141" s="147">
        <v>0</v>
      </c>
      <c r="T141" s="148">
        <f t="shared" si="3"/>
        <v>0</v>
      </c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R141" s="149" t="s">
        <v>123</v>
      </c>
      <c r="AT141" s="149" t="s">
        <v>107</v>
      </c>
      <c r="AU141" s="149" t="s">
        <v>118</v>
      </c>
      <c r="AY141" s="14" t="s">
        <v>110</v>
      </c>
      <c r="BE141" s="150">
        <f t="shared" si="4"/>
        <v>0</v>
      </c>
      <c r="BF141" s="150">
        <f t="shared" si="5"/>
        <v>0</v>
      </c>
      <c r="BG141" s="150">
        <f t="shared" si="6"/>
        <v>0</v>
      </c>
      <c r="BH141" s="150">
        <f t="shared" si="7"/>
        <v>0</v>
      </c>
      <c r="BI141" s="150">
        <f t="shared" si="8"/>
        <v>0</v>
      </c>
      <c r="BJ141" s="14" t="s">
        <v>118</v>
      </c>
      <c r="BK141" s="151">
        <f t="shared" si="9"/>
        <v>0</v>
      </c>
      <c r="BL141" s="14" t="s">
        <v>123</v>
      </c>
      <c r="BM141" s="149" t="s">
        <v>378</v>
      </c>
    </row>
    <row r="142" spans="1:65" s="2" customFormat="1" ht="14.4" customHeight="1">
      <c r="A142" s="26"/>
      <c r="B142" s="138"/>
      <c r="C142" s="152" t="s">
        <v>183</v>
      </c>
      <c r="D142" s="152" t="s">
        <v>107</v>
      </c>
      <c r="E142" s="153" t="s">
        <v>379</v>
      </c>
      <c r="F142" s="154" t="s">
        <v>380</v>
      </c>
      <c r="G142" s="155" t="s">
        <v>116</v>
      </c>
      <c r="H142" s="156">
        <v>101</v>
      </c>
      <c r="I142" s="156">
        <v>0</v>
      </c>
      <c r="J142" s="156">
        <f t="shared" si="0"/>
        <v>0</v>
      </c>
      <c r="K142" s="157"/>
      <c r="L142" s="158"/>
      <c r="M142" s="159" t="s">
        <v>1</v>
      </c>
      <c r="N142" s="160" t="s">
        <v>33</v>
      </c>
      <c r="O142" s="147">
        <v>0</v>
      </c>
      <c r="P142" s="147">
        <f t="shared" si="1"/>
        <v>0</v>
      </c>
      <c r="Q142" s="147">
        <v>4.0999999999999999E-4</v>
      </c>
      <c r="R142" s="147">
        <f t="shared" si="2"/>
        <v>4.1410000000000002E-2</v>
      </c>
      <c r="S142" s="147">
        <v>0</v>
      </c>
      <c r="T142" s="148">
        <f t="shared" si="3"/>
        <v>0</v>
      </c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R142" s="149" t="s">
        <v>123</v>
      </c>
      <c r="AT142" s="149" t="s">
        <v>107</v>
      </c>
      <c r="AU142" s="149" t="s">
        <v>118</v>
      </c>
      <c r="AY142" s="14" t="s">
        <v>110</v>
      </c>
      <c r="BE142" s="150">
        <f t="shared" si="4"/>
        <v>0</v>
      </c>
      <c r="BF142" s="150">
        <f t="shared" si="5"/>
        <v>0</v>
      </c>
      <c r="BG142" s="150">
        <f t="shared" si="6"/>
        <v>0</v>
      </c>
      <c r="BH142" s="150">
        <f t="shared" si="7"/>
        <v>0</v>
      </c>
      <c r="BI142" s="150">
        <f t="shared" si="8"/>
        <v>0</v>
      </c>
      <c r="BJ142" s="14" t="s">
        <v>118</v>
      </c>
      <c r="BK142" s="151">
        <f t="shared" si="9"/>
        <v>0</v>
      </c>
      <c r="BL142" s="14" t="s">
        <v>123</v>
      </c>
      <c r="BM142" s="149" t="s">
        <v>381</v>
      </c>
    </row>
    <row r="143" spans="1:65" s="2" customFormat="1" ht="14.4" customHeight="1">
      <c r="A143" s="26"/>
      <c r="B143" s="138"/>
      <c r="C143" s="139" t="s">
        <v>189</v>
      </c>
      <c r="D143" s="139" t="s">
        <v>113</v>
      </c>
      <c r="E143" s="140" t="s">
        <v>382</v>
      </c>
      <c r="F143" s="141" t="s">
        <v>383</v>
      </c>
      <c r="G143" s="142" t="s">
        <v>116</v>
      </c>
      <c r="H143" s="143">
        <v>8</v>
      </c>
      <c r="I143" s="143">
        <v>0</v>
      </c>
      <c r="J143" s="143">
        <f t="shared" si="0"/>
        <v>0</v>
      </c>
      <c r="K143" s="144"/>
      <c r="L143" s="27"/>
      <c r="M143" s="145" t="s">
        <v>1</v>
      </c>
      <c r="N143" s="146" t="s">
        <v>33</v>
      </c>
      <c r="O143" s="147">
        <v>0.64</v>
      </c>
      <c r="P143" s="147">
        <f t="shared" si="1"/>
        <v>5.12</v>
      </c>
      <c r="Q143" s="147">
        <v>0</v>
      </c>
      <c r="R143" s="147">
        <f t="shared" si="2"/>
        <v>0</v>
      </c>
      <c r="S143" s="147">
        <v>0</v>
      </c>
      <c r="T143" s="148">
        <f t="shared" si="3"/>
        <v>0</v>
      </c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R143" s="149" t="s">
        <v>117</v>
      </c>
      <c r="AT143" s="149" t="s">
        <v>113</v>
      </c>
      <c r="AU143" s="149" t="s">
        <v>118</v>
      </c>
      <c r="AY143" s="14" t="s">
        <v>110</v>
      </c>
      <c r="BE143" s="150">
        <f t="shared" si="4"/>
        <v>0</v>
      </c>
      <c r="BF143" s="150">
        <f t="shared" si="5"/>
        <v>0</v>
      </c>
      <c r="BG143" s="150">
        <f t="shared" si="6"/>
        <v>0</v>
      </c>
      <c r="BH143" s="150">
        <f t="shared" si="7"/>
        <v>0</v>
      </c>
      <c r="BI143" s="150">
        <f t="shared" si="8"/>
        <v>0</v>
      </c>
      <c r="BJ143" s="14" t="s">
        <v>118</v>
      </c>
      <c r="BK143" s="151">
        <f t="shared" si="9"/>
        <v>0</v>
      </c>
      <c r="BL143" s="14" t="s">
        <v>117</v>
      </c>
      <c r="BM143" s="149" t="s">
        <v>384</v>
      </c>
    </row>
    <row r="144" spans="1:65" s="2" customFormat="1" ht="14.4" customHeight="1">
      <c r="A144" s="26"/>
      <c r="B144" s="138"/>
      <c r="C144" s="152" t="s">
        <v>7</v>
      </c>
      <c r="D144" s="152" t="s">
        <v>107</v>
      </c>
      <c r="E144" s="153" t="s">
        <v>353</v>
      </c>
      <c r="F144" s="154" t="s">
        <v>354</v>
      </c>
      <c r="G144" s="155" t="s">
        <v>116</v>
      </c>
      <c r="H144" s="156">
        <v>8</v>
      </c>
      <c r="I144" s="156">
        <v>0</v>
      </c>
      <c r="J144" s="156">
        <f t="shared" si="0"/>
        <v>0</v>
      </c>
      <c r="K144" s="157"/>
      <c r="L144" s="158"/>
      <c r="M144" s="159" t="s">
        <v>1</v>
      </c>
      <c r="N144" s="160" t="s">
        <v>33</v>
      </c>
      <c r="O144" s="147">
        <v>0</v>
      </c>
      <c r="P144" s="147">
        <f t="shared" si="1"/>
        <v>0</v>
      </c>
      <c r="Q144" s="147">
        <v>2.0000000000000001E-4</v>
      </c>
      <c r="R144" s="147">
        <f t="shared" si="2"/>
        <v>1.6000000000000001E-3</v>
      </c>
      <c r="S144" s="147">
        <v>0</v>
      </c>
      <c r="T144" s="148">
        <f t="shared" si="3"/>
        <v>0</v>
      </c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R144" s="149" t="s">
        <v>123</v>
      </c>
      <c r="AT144" s="149" t="s">
        <v>107</v>
      </c>
      <c r="AU144" s="149" t="s">
        <v>118</v>
      </c>
      <c r="AY144" s="14" t="s">
        <v>110</v>
      </c>
      <c r="BE144" s="150">
        <f t="shared" si="4"/>
        <v>0</v>
      </c>
      <c r="BF144" s="150">
        <f t="shared" si="5"/>
        <v>0</v>
      </c>
      <c r="BG144" s="150">
        <f t="shared" si="6"/>
        <v>0</v>
      </c>
      <c r="BH144" s="150">
        <f t="shared" si="7"/>
        <v>0</v>
      </c>
      <c r="BI144" s="150">
        <f t="shared" si="8"/>
        <v>0</v>
      </c>
      <c r="BJ144" s="14" t="s">
        <v>118</v>
      </c>
      <c r="BK144" s="151">
        <f t="shared" si="9"/>
        <v>0</v>
      </c>
      <c r="BL144" s="14" t="s">
        <v>123</v>
      </c>
      <c r="BM144" s="149" t="s">
        <v>385</v>
      </c>
    </row>
    <row r="145" spans="1:65" s="2" customFormat="1" ht="14.4" customHeight="1">
      <c r="A145" s="26"/>
      <c r="B145" s="138"/>
      <c r="C145" s="152" t="s">
        <v>199</v>
      </c>
      <c r="D145" s="152" t="s">
        <v>107</v>
      </c>
      <c r="E145" s="153" t="s">
        <v>356</v>
      </c>
      <c r="F145" s="154" t="s">
        <v>220</v>
      </c>
      <c r="G145" s="155" t="s">
        <v>158</v>
      </c>
      <c r="H145" s="156">
        <v>20</v>
      </c>
      <c r="I145" s="156">
        <v>0</v>
      </c>
      <c r="J145" s="156">
        <f t="shared" si="0"/>
        <v>0</v>
      </c>
      <c r="K145" s="157"/>
      <c r="L145" s="158"/>
      <c r="M145" s="159" t="s">
        <v>1</v>
      </c>
      <c r="N145" s="160" t="s">
        <v>33</v>
      </c>
      <c r="O145" s="147">
        <v>0</v>
      </c>
      <c r="P145" s="147">
        <f t="shared" si="1"/>
        <v>0</v>
      </c>
      <c r="Q145" s="147">
        <v>0</v>
      </c>
      <c r="R145" s="147">
        <f t="shared" si="2"/>
        <v>0</v>
      </c>
      <c r="S145" s="147">
        <v>0</v>
      </c>
      <c r="T145" s="148">
        <f t="shared" si="3"/>
        <v>0</v>
      </c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R145" s="149" t="s">
        <v>123</v>
      </c>
      <c r="AT145" s="149" t="s">
        <v>107</v>
      </c>
      <c r="AU145" s="149" t="s">
        <v>118</v>
      </c>
      <c r="AY145" s="14" t="s">
        <v>110</v>
      </c>
      <c r="BE145" s="150">
        <f t="shared" si="4"/>
        <v>0</v>
      </c>
      <c r="BF145" s="150">
        <f t="shared" si="5"/>
        <v>0</v>
      </c>
      <c r="BG145" s="150">
        <f t="shared" si="6"/>
        <v>0</v>
      </c>
      <c r="BH145" s="150">
        <f t="shared" si="7"/>
        <v>0</v>
      </c>
      <c r="BI145" s="150">
        <f t="shared" si="8"/>
        <v>0</v>
      </c>
      <c r="BJ145" s="14" t="s">
        <v>118</v>
      </c>
      <c r="BK145" s="151">
        <f t="shared" si="9"/>
        <v>0</v>
      </c>
      <c r="BL145" s="14" t="s">
        <v>123</v>
      </c>
      <c r="BM145" s="149" t="s">
        <v>386</v>
      </c>
    </row>
    <row r="146" spans="1:65" s="2" customFormat="1" ht="14.4" customHeight="1">
      <c r="A146" s="26"/>
      <c r="B146" s="138"/>
      <c r="C146" s="152" t="s">
        <v>278</v>
      </c>
      <c r="D146" s="152" t="s">
        <v>107</v>
      </c>
      <c r="E146" s="153" t="s">
        <v>358</v>
      </c>
      <c r="F146" s="154" t="s">
        <v>223</v>
      </c>
      <c r="G146" s="155" t="s">
        <v>116</v>
      </c>
      <c r="H146" s="156">
        <v>16</v>
      </c>
      <c r="I146" s="156">
        <v>0</v>
      </c>
      <c r="J146" s="156">
        <f t="shared" si="0"/>
        <v>0</v>
      </c>
      <c r="K146" s="157"/>
      <c r="L146" s="158"/>
      <c r="M146" s="159" t="s">
        <v>1</v>
      </c>
      <c r="N146" s="160" t="s">
        <v>33</v>
      </c>
      <c r="O146" s="147">
        <v>0</v>
      </c>
      <c r="P146" s="147">
        <f t="shared" si="1"/>
        <v>0</v>
      </c>
      <c r="Q146" s="147">
        <v>0</v>
      </c>
      <c r="R146" s="147">
        <f t="shared" si="2"/>
        <v>0</v>
      </c>
      <c r="S146" s="147">
        <v>0</v>
      </c>
      <c r="T146" s="148">
        <f t="shared" si="3"/>
        <v>0</v>
      </c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R146" s="149" t="s">
        <v>123</v>
      </c>
      <c r="AT146" s="149" t="s">
        <v>107</v>
      </c>
      <c r="AU146" s="149" t="s">
        <v>118</v>
      </c>
      <c r="AY146" s="14" t="s">
        <v>110</v>
      </c>
      <c r="BE146" s="150">
        <f t="shared" si="4"/>
        <v>0</v>
      </c>
      <c r="BF146" s="150">
        <f t="shared" si="5"/>
        <v>0</v>
      </c>
      <c r="BG146" s="150">
        <f t="shared" si="6"/>
        <v>0</v>
      </c>
      <c r="BH146" s="150">
        <f t="shared" si="7"/>
        <v>0</v>
      </c>
      <c r="BI146" s="150">
        <f t="shared" si="8"/>
        <v>0</v>
      </c>
      <c r="BJ146" s="14" t="s">
        <v>118</v>
      </c>
      <c r="BK146" s="151">
        <f t="shared" si="9"/>
        <v>0</v>
      </c>
      <c r="BL146" s="14" t="s">
        <v>123</v>
      </c>
      <c r="BM146" s="149" t="s">
        <v>387</v>
      </c>
    </row>
    <row r="147" spans="1:65" s="2" customFormat="1" ht="14.4" customHeight="1">
      <c r="A147" s="26"/>
      <c r="B147" s="138"/>
      <c r="C147" s="152" t="s">
        <v>282</v>
      </c>
      <c r="D147" s="152" t="s">
        <v>107</v>
      </c>
      <c r="E147" s="153" t="s">
        <v>360</v>
      </c>
      <c r="F147" s="154" t="s">
        <v>361</v>
      </c>
      <c r="G147" s="155" t="s">
        <v>116</v>
      </c>
      <c r="H147" s="156">
        <v>8</v>
      </c>
      <c r="I147" s="156">
        <v>0</v>
      </c>
      <c r="J147" s="156">
        <f t="shared" si="0"/>
        <v>0</v>
      </c>
      <c r="K147" s="157"/>
      <c r="L147" s="158"/>
      <c r="M147" s="159" t="s">
        <v>1</v>
      </c>
      <c r="N147" s="160" t="s">
        <v>33</v>
      </c>
      <c r="O147" s="147">
        <v>0</v>
      </c>
      <c r="P147" s="147">
        <f t="shared" si="1"/>
        <v>0</v>
      </c>
      <c r="Q147" s="147">
        <v>8.0000000000000007E-5</v>
      </c>
      <c r="R147" s="147">
        <f t="shared" si="2"/>
        <v>6.4000000000000005E-4</v>
      </c>
      <c r="S147" s="147">
        <v>0</v>
      </c>
      <c r="T147" s="148">
        <f t="shared" si="3"/>
        <v>0</v>
      </c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R147" s="149" t="s">
        <v>123</v>
      </c>
      <c r="AT147" s="149" t="s">
        <v>107</v>
      </c>
      <c r="AU147" s="149" t="s">
        <v>118</v>
      </c>
      <c r="AY147" s="14" t="s">
        <v>110</v>
      </c>
      <c r="BE147" s="150">
        <f t="shared" si="4"/>
        <v>0</v>
      </c>
      <c r="BF147" s="150">
        <f t="shared" si="5"/>
        <v>0</v>
      </c>
      <c r="BG147" s="150">
        <f t="shared" si="6"/>
        <v>0</v>
      </c>
      <c r="BH147" s="150">
        <f t="shared" si="7"/>
        <v>0</v>
      </c>
      <c r="BI147" s="150">
        <f t="shared" si="8"/>
        <v>0</v>
      </c>
      <c r="BJ147" s="14" t="s">
        <v>118</v>
      </c>
      <c r="BK147" s="151">
        <f t="shared" si="9"/>
        <v>0</v>
      </c>
      <c r="BL147" s="14" t="s">
        <v>123</v>
      </c>
      <c r="BM147" s="149" t="s">
        <v>388</v>
      </c>
    </row>
    <row r="148" spans="1:65" s="2" customFormat="1" ht="24.15" customHeight="1">
      <c r="A148" s="26"/>
      <c r="B148" s="138"/>
      <c r="C148" s="139" t="s">
        <v>120</v>
      </c>
      <c r="D148" s="139" t="s">
        <v>113</v>
      </c>
      <c r="E148" s="140" t="s">
        <v>389</v>
      </c>
      <c r="F148" s="141" t="s">
        <v>390</v>
      </c>
      <c r="G148" s="142" t="s">
        <v>158</v>
      </c>
      <c r="H148" s="143">
        <v>40</v>
      </c>
      <c r="I148" s="143">
        <v>0</v>
      </c>
      <c r="J148" s="143">
        <f t="shared" si="0"/>
        <v>0</v>
      </c>
      <c r="K148" s="144"/>
      <c r="L148" s="27"/>
      <c r="M148" s="145" t="s">
        <v>1</v>
      </c>
      <c r="N148" s="146" t="s">
        <v>33</v>
      </c>
      <c r="O148" s="147">
        <v>0.129</v>
      </c>
      <c r="P148" s="147">
        <f t="shared" si="1"/>
        <v>5.16</v>
      </c>
      <c r="Q148" s="147">
        <v>0</v>
      </c>
      <c r="R148" s="147">
        <f t="shared" si="2"/>
        <v>0</v>
      </c>
      <c r="S148" s="147">
        <v>0</v>
      </c>
      <c r="T148" s="148">
        <f t="shared" si="3"/>
        <v>0</v>
      </c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R148" s="149" t="s">
        <v>117</v>
      </c>
      <c r="AT148" s="149" t="s">
        <v>113</v>
      </c>
      <c r="AU148" s="149" t="s">
        <v>118</v>
      </c>
      <c r="AY148" s="14" t="s">
        <v>110</v>
      </c>
      <c r="BE148" s="150">
        <f t="shared" si="4"/>
        <v>0</v>
      </c>
      <c r="BF148" s="150">
        <f t="shared" si="5"/>
        <v>0</v>
      </c>
      <c r="BG148" s="150">
        <f t="shared" si="6"/>
        <v>0</v>
      </c>
      <c r="BH148" s="150">
        <f t="shared" si="7"/>
        <v>0</v>
      </c>
      <c r="BI148" s="150">
        <f t="shared" si="8"/>
        <v>0</v>
      </c>
      <c r="BJ148" s="14" t="s">
        <v>118</v>
      </c>
      <c r="BK148" s="151">
        <f t="shared" si="9"/>
        <v>0</v>
      </c>
      <c r="BL148" s="14" t="s">
        <v>117</v>
      </c>
      <c r="BM148" s="149" t="s">
        <v>391</v>
      </c>
    </row>
    <row r="149" spans="1:65" s="2" customFormat="1" ht="14.4" customHeight="1">
      <c r="A149" s="26"/>
      <c r="B149" s="138"/>
      <c r="C149" s="152" t="s">
        <v>289</v>
      </c>
      <c r="D149" s="152" t="s">
        <v>107</v>
      </c>
      <c r="E149" s="153" t="s">
        <v>392</v>
      </c>
      <c r="F149" s="154" t="s">
        <v>393</v>
      </c>
      <c r="G149" s="155" t="s">
        <v>158</v>
      </c>
      <c r="H149" s="156">
        <v>40</v>
      </c>
      <c r="I149" s="156">
        <v>0</v>
      </c>
      <c r="J149" s="156">
        <f t="shared" si="0"/>
        <v>0</v>
      </c>
      <c r="K149" s="157"/>
      <c r="L149" s="158"/>
      <c r="M149" s="159" t="s">
        <v>1</v>
      </c>
      <c r="N149" s="160" t="s">
        <v>33</v>
      </c>
      <c r="O149" s="147">
        <v>0</v>
      </c>
      <c r="P149" s="147">
        <f t="shared" si="1"/>
        <v>0</v>
      </c>
      <c r="Q149" s="147">
        <v>9.2000000000000003E-4</v>
      </c>
      <c r="R149" s="147">
        <f t="shared" si="2"/>
        <v>3.6799999999999999E-2</v>
      </c>
      <c r="S149" s="147">
        <v>0</v>
      </c>
      <c r="T149" s="148">
        <f t="shared" si="3"/>
        <v>0</v>
      </c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R149" s="149" t="s">
        <v>123</v>
      </c>
      <c r="AT149" s="149" t="s">
        <v>107</v>
      </c>
      <c r="AU149" s="149" t="s">
        <v>118</v>
      </c>
      <c r="AY149" s="14" t="s">
        <v>110</v>
      </c>
      <c r="BE149" s="150">
        <f t="shared" si="4"/>
        <v>0</v>
      </c>
      <c r="BF149" s="150">
        <f t="shared" si="5"/>
        <v>0</v>
      </c>
      <c r="BG149" s="150">
        <f t="shared" si="6"/>
        <v>0</v>
      </c>
      <c r="BH149" s="150">
        <f t="shared" si="7"/>
        <v>0</v>
      </c>
      <c r="BI149" s="150">
        <f t="shared" si="8"/>
        <v>0</v>
      </c>
      <c r="BJ149" s="14" t="s">
        <v>118</v>
      </c>
      <c r="BK149" s="151">
        <f t="shared" si="9"/>
        <v>0</v>
      </c>
      <c r="BL149" s="14" t="s">
        <v>123</v>
      </c>
      <c r="BM149" s="149" t="s">
        <v>394</v>
      </c>
    </row>
    <row r="150" spans="1:65" s="2" customFormat="1" ht="14.4" customHeight="1">
      <c r="A150" s="26"/>
      <c r="B150" s="138"/>
      <c r="C150" s="139" t="s">
        <v>164</v>
      </c>
      <c r="D150" s="139" t="s">
        <v>113</v>
      </c>
      <c r="E150" s="140" t="s">
        <v>395</v>
      </c>
      <c r="F150" s="141" t="s">
        <v>396</v>
      </c>
      <c r="G150" s="142" t="s">
        <v>116</v>
      </c>
      <c r="H150" s="143">
        <v>15</v>
      </c>
      <c r="I150" s="143">
        <v>0</v>
      </c>
      <c r="J150" s="143">
        <f t="shared" si="0"/>
        <v>0</v>
      </c>
      <c r="K150" s="144"/>
      <c r="L150" s="27"/>
      <c r="M150" s="145" t="s">
        <v>1</v>
      </c>
      <c r="N150" s="146" t="s">
        <v>33</v>
      </c>
      <c r="O150" s="147">
        <v>0.72</v>
      </c>
      <c r="P150" s="147">
        <f t="shared" si="1"/>
        <v>10.799999999999999</v>
      </c>
      <c r="Q150" s="147">
        <v>0</v>
      </c>
      <c r="R150" s="147">
        <f t="shared" si="2"/>
        <v>0</v>
      </c>
      <c r="S150" s="147">
        <v>0</v>
      </c>
      <c r="T150" s="148">
        <f t="shared" si="3"/>
        <v>0</v>
      </c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R150" s="149" t="s">
        <v>117</v>
      </c>
      <c r="AT150" s="149" t="s">
        <v>113</v>
      </c>
      <c r="AU150" s="149" t="s">
        <v>118</v>
      </c>
      <c r="AY150" s="14" t="s">
        <v>110</v>
      </c>
      <c r="BE150" s="150">
        <f t="shared" si="4"/>
        <v>0</v>
      </c>
      <c r="BF150" s="150">
        <f t="shared" si="5"/>
        <v>0</v>
      </c>
      <c r="BG150" s="150">
        <f t="shared" si="6"/>
        <v>0</v>
      </c>
      <c r="BH150" s="150">
        <f t="shared" si="7"/>
        <v>0</v>
      </c>
      <c r="BI150" s="150">
        <f t="shared" si="8"/>
        <v>0</v>
      </c>
      <c r="BJ150" s="14" t="s">
        <v>118</v>
      </c>
      <c r="BK150" s="151">
        <f t="shared" si="9"/>
        <v>0</v>
      </c>
      <c r="BL150" s="14" t="s">
        <v>117</v>
      </c>
      <c r="BM150" s="149" t="s">
        <v>397</v>
      </c>
    </row>
    <row r="151" spans="1:65" s="2" customFormat="1" ht="14.4" customHeight="1">
      <c r="A151" s="26"/>
      <c r="B151" s="138"/>
      <c r="C151" s="152" t="s">
        <v>169</v>
      </c>
      <c r="D151" s="152" t="s">
        <v>107</v>
      </c>
      <c r="E151" s="153" t="s">
        <v>353</v>
      </c>
      <c r="F151" s="154" t="s">
        <v>354</v>
      </c>
      <c r="G151" s="155" t="s">
        <v>116</v>
      </c>
      <c r="H151" s="156">
        <v>15</v>
      </c>
      <c r="I151" s="156">
        <v>0</v>
      </c>
      <c r="J151" s="156">
        <f t="shared" si="0"/>
        <v>0</v>
      </c>
      <c r="K151" s="157"/>
      <c r="L151" s="158"/>
      <c r="M151" s="159" t="s">
        <v>1</v>
      </c>
      <c r="N151" s="160" t="s">
        <v>33</v>
      </c>
      <c r="O151" s="147">
        <v>0</v>
      </c>
      <c r="P151" s="147">
        <f t="shared" si="1"/>
        <v>0</v>
      </c>
      <c r="Q151" s="147">
        <v>2.0000000000000001E-4</v>
      </c>
      <c r="R151" s="147">
        <f t="shared" si="2"/>
        <v>3.0000000000000001E-3</v>
      </c>
      <c r="S151" s="147">
        <v>0</v>
      </c>
      <c r="T151" s="148">
        <f t="shared" si="3"/>
        <v>0</v>
      </c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R151" s="149" t="s">
        <v>123</v>
      </c>
      <c r="AT151" s="149" t="s">
        <v>107</v>
      </c>
      <c r="AU151" s="149" t="s">
        <v>118</v>
      </c>
      <c r="AY151" s="14" t="s">
        <v>110</v>
      </c>
      <c r="BE151" s="150">
        <f t="shared" si="4"/>
        <v>0</v>
      </c>
      <c r="BF151" s="150">
        <f t="shared" si="5"/>
        <v>0</v>
      </c>
      <c r="BG151" s="150">
        <f t="shared" si="6"/>
        <v>0</v>
      </c>
      <c r="BH151" s="150">
        <f t="shared" si="7"/>
        <v>0</v>
      </c>
      <c r="BI151" s="150">
        <f t="shared" si="8"/>
        <v>0</v>
      </c>
      <c r="BJ151" s="14" t="s">
        <v>118</v>
      </c>
      <c r="BK151" s="151">
        <f t="shared" si="9"/>
        <v>0</v>
      </c>
      <c r="BL151" s="14" t="s">
        <v>123</v>
      </c>
      <c r="BM151" s="149" t="s">
        <v>398</v>
      </c>
    </row>
    <row r="152" spans="1:65" s="2" customFormat="1" ht="14.4" customHeight="1">
      <c r="A152" s="26"/>
      <c r="B152" s="138"/>
      <c r="C152" s="152" t="s">
        <v>302</v>
      </c>
      <c r="D152" s="152" t="s">
        <v>107</v>
      </c>
      <c r="E152" s="153" t="s">
        <v>356</v>
      </c>
      <c r="F152" s="154" t="s">
        <v>220</v>
      </c>
      <c r="G152" s="155" t="s">
        <v>158</v>
      </c>
      <c r="H152" s="156">
        <v>37.5</v>
      </c>
      <c r="I152" s="156">
        <v>0</v>
      </c>
      <c r="J152" s="156">
        <f t="shared" si="0"/>
        <v>0</v>
      </c>
      <c r="K152" s="157"/>
      <c r="L152" s="158"/>
      <c r="M152" s="159" t="s">
        <v>1</v>
      </c>
      <c r="N152" s="160" t="s">
        <v>33</v>
      </c>
      <c r="O152" s="147">
        <v>0</v>
      </c>
      <c r="P152" s="147">
        <f t="shared" si="1"/>
        <v>0</v>
      </c>
      <c r="Q152" s="147">
        <v>0</v>
      </c>
      <c r="R152" s="147">
        <f t="shared" si="2"/>
        <v>0</v>
      </c>
      <c r="S152" s="147">
        <v>0</v>
      </c>
      <c r="T152" s="148">
        <f t="shared" si="3"/>
        <v>0</v>
      </c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R152" s="149" t="s">
        <v>123</v>
      </c>
      <c r="AT152" s="149" t="s">
        <v>107</v>
      </c>
      <c r="AU152" s="149" t="s">
        <v>118</v>
      </c>
      <c r="AY152" s="14" t="s">
        <v>110</v>
      </c>
      <c r="BE152" s="150">
        <f t="shared" si="4"/>
        <v>0</v>
      </c>
      <c r="BF152" s="150">
        <f t="shared" si="5"/>
        <v>0</v>
      </c>
      <c r="BG152" s="150">
        <f t="shared" si="6"/>
        <v>0</v>
      </c>
      <c r="BH152" s="150">
        <f t="shared" si="7"/>
        <v>0</v>
      </c>
      <c r="BI152" s="150">
        <f t="shared" si="8"/>
        <v>0</v>
      </c>
      <c r="BJ152" s="14" t="s">
        <v>118</v>
      </c>
      <c r="BK152" s="151">
        <f t="shared" si="9"/>
        <v>0</v>
      </c>
      <c r="BL152" s="14" t="s">
        <v>123</v>
      </c>
      <c r="BM152" s="149" t="s">
        <v>399</v>
      </c>
    </row>
    <row r="153" spans="1:65" s="2" customFormat="1" ht="14.4" customHeight="1">
      <c r="A153" s="26"/>
      <c r="B153" s="138"/>
      <c r="C153" s="152" t="s">
        <v>306</v>
      </c>
      <c r="D153" s="152" t="s">
        <v>107</v>
      </c>
      <c r="E153" s="153" t="s">
        <v>358</v>
      </c>
      <c r="F153" s="154" t="s">
        <v>223</v>
      </c>
      <c r="G153" s="155" t="s">
        <v>116</v>
      </c>
      <c r="H153" s="156">
        <v>30</v>
      </c>
      <c r="I153" s="156">
        <v>0</v>
      </c>
      <c r="J153" s="156">
        <f t="shared" si="0"/>
        <v>0</v>
      </c>
      <c r="K153" s="157"/>
      <c r="L153" s="158"/>
      <c r="M153" s="159" t="s">
        <v>1</v>
      </c>
      <c r="N153" s="160" t="s">
        <v>33</v>
      </c>
      <c r="O153" s="147">
        <v>0</v>
      </c>
      <c r="P153" s="147">
        <f t="shared" si="1"/>
        <v>0</v>
      </c>
      <c r="Q153" s="147">
        <v>0</v>
      </c>
      <c r="R153" s="147">
        <f t="shared" si="2"/>
        <v>0</v>
      </c>
      <c r="S153" s="147">
        <v>0</v>
      </c>
      <c r="T153" s="148">
        <f t="shared" si="3"/>
        <v>0</v>
      </c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R153" s="149" t="s">
        <v>123</v>
      </c>
      <c r="AT153" s="149" t="s">
        <v>107</v>
      </c>
      <c r="AU153" s="149" t="s">
        <v>118</v>
      </c>
      <c r="AY153" s="14" t="s">
        <v>110</v>
      </c>
      <c r="BE153" s="150">
        <f t="shared" si="4"/>
        <v>0</v>
      </c>
      <c r="BF153" s="150">
        <f t="shared" si="5"/>
        <v>0</v>
      </c>
      <c r="BG153" s="150">
        <f t="shared" si="6"/>
        <v>0</v>
      </c>
      <c r="BH153" s="150">
        <f t="shared" si="7"/>
        <v>0</v>
      </c>
      <c r="BI153" s="150">
        <f t="shared" si="8"/>
        <v>0</v>
      </c>
      <c r="BJ153" s="14" t="s">
        <v>118</v>
      </c>
      <c r="BK153" s="151">
        <f t="shared" si="9"/>
        <v>0</v>
      </c>
      <c r="BL153" s="14" t="s">
        <v>123</v>
      </c>
      <c r="BM153" s="149" t="s">
        <v>400</v>
      </c>
    </row>
    <row r="154" spans="1:65" s="2" customFormat="1" ht="14.4" customHeight="1">
      <c r="A154" s="26"/>
      <c r="B154" s="138"/>
      <c r="C154" s="152" t="s">
        <v>310</v>
      </c>
      <c r="D154" s="152" t="s">
        <v>107</v>
      </c>
      <c r="E154" s="153" t="s">
        <v>360</v>
      </c>
      <c r="F154" s="154" t="s">
        <v>361</v>
      </c>
      <c r="G154" s="155" t="s">
        <v>116</v>
      </c>
      <c r="H154" s="156">
        <v>15</v>
      </c>
      <c r="I154" s="156">
        <v>0</v>
      </c>
      <c r="J154" s="156">
        <f t="shared" si="0"/>
        <v>0</v>
      </c>
      <c r="K154" s="157"/>
      <c r="L154" s="158"/>
      <c r="M154" s="159" t="s">
        <v>1</v>
      </c>
      <c r="N154" s="160" t="s">
        <v>33</v>
      </c>
      <c r="O154" s="147">
        <v>0</v>
      </c>
      <c r="P154" s="147">
        <f t="shared" si="1"/>
        <v>0</v>
      </c>
      <c r="Q154" s="147">
        <v>8.0000000000000007E-5</v>
      </c>
      <c r="R154" s="147">
        <f t="shared" si="2"/>
        <v>1.2000000000000001E-3</v>
      </c>
      <c r="S154" s="147">
        <v>0</v>
      </c>
      <c r="T154" s="148">
        <f t="shared" si="3"/>
        <v>0</v>
      </c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R154" s="149" t="s">
        <v>123</v>
      </c>
      <c r="AT154" s="149" t="s">
        <v>107</v>
      </c>
      <c r="AU154" s="149" t="s">
        <v>118</v>
      </c>
      <c r="AY154" s="14" t="s">
        <v>110</v>
      </c>
      <c r="BE154" s="150">
        <f t="shared" si="4"/>
        <v>0</v>
      </c>
      <c r="BF154" s="150">
        <f t="shared" si="5"/>
        <v>0</v>
      </c>
      <c r="BG154" s="150">
        <f t="shared" si="6"/>
        <v>0</v>
      </c>
      <c r="BH154" s="150">
        <f t="shared" si="7"/>
        <v>0</v>
      </c>
      <c r="BI154" s="150">
        <f t="shared" si="8"/>
        <v>0</v>
      </c>
      <c r="BJ154" s="14" t="s">
        <v>118</v>
      </c>
      <c r="BK154" s="151">
        <f t="shared" si="9"/>
        <v>0</v>
      </c>
      <c r="BL154" s="14" t="s">
        <v>123</v>
      </c>
      <c r="BM154" s="149" t="s">
        <v>401</v>
      </c>
    </row>
    <row r="155" spans="1:65" s="2" customFormat="1" ht="14.4" customHeight="1">
      <c r="A155" s="26"/>
      <c r="B155" s="138"/>
      <c r="C155" s="152" t="s">
        <v>314</v>
      </c>
      <c r="D155" s="152" t="s">
        <v>107</v>
      </c>
      <c r="E155" s="153" t="s">
        <v>402</v>
      </c>
      <c r="F155" s="154" t="s">
        <v>403</v>
      </c>
      <c r="G155" s="155" t="s">
        <v>116</v>
      </c>
      <c r="H155" s="156">
        <v>60</v>
      </c>
      <c r="I155" s="156">
        <v>0</v>
      </c>
      <c r="J155" s="156">
        <f t="shared" si="0"/>
        <v>0</v>
      </c>
      <c r="K155" s="157"/>
      <c r="L155" s="158"/>
      <c r="M155" s="159" t="s">
        <v>1</v>
      </c>
      <c r="N155" s="160" t="s">
        <v>33</v>
      </c>
      <c r="O155" s="147">
        <v>0</v>
      </c>
      <c r="P155" s="147">
        <f t="shared" si="1"/>
        <v>0</v>
      </c>
      <c r="Q155" s="147">
        <v>8.0000000000000007E-5</v>
      </c>
      <c r="R155" s="147">
        <f t="shared" si="2"/>
        <v>4.8000000000000004E-3</v>
      </c>
      <c r="S155" s="147">
        <v>0</v>
      </c>
      <c r="T155" s="148">
        <f t="shared" si="3"/>
        <v>0</v>
      </c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R155" s="149" t="s">
        <v>123</v>
      </c>
      <c r="AT155" s="149" t="s">
        <v>107</v>
      </c>
      <c r="AU155" s="149" t="s">
        <v>118</v>
      </c>
      <c r="AY155" s="14" t="s">
        <v>110</v>
      </c>
      <c r="BE155" s="150">
        <f t="shared" si="4"/>
        <v>0</v>
      </c>
      <c r="BF155" s="150">
        <f t="shared" si="5"/>
        <v>0</v>
      </c>
      <c r="BG155" s="150">
        <f t="shared" si="6"/>
        <v>0</v>
      </c>
      <c r="BH155" s="150">
        <f t="shared" si="7"/>
        <v>0</v>
      </c>
      <c r="BI155" s="150">
        <f t="shared" si="8"/>
        <v>0</v>
      </c>
      <c r="BJ155" s="14" t="s">
        <v>118</v>
      </c>
      <c r="BK155" s="151">
        <f t="shared" si="9"/>
        <v>0</v>
      </c>
      <c r="BL155" s="14" t="s">
        <v>123</v>
      </c>
      <c r="BM155" s="149" t="s">
        <v>404</v>
      </c>
    </row>
    <row r="156" spans="1:65" s="2" customFormat="1" ht="14.4" customHeight="1">
      <c r="A156" s="26"/>
      <c r="B156" s="138"/>
      <c r="C156" s="152" t="s">
        <v>318</v>
      </c>
      <c r="D156" s="152" t="s">
        <v>107</v>
      </c>
      <c r="E156" s="153" t="s">
        <v>405</v>
      </c>
      <c r="F156" s="154" t="s">
        <v>406</v>
      </c>
      <c r="G156" s="155" t="s">
        <v>116</v>
      </c>
      <c r="H156" s="156">
        <v>15</v>
      </c>
      <c r="I156" s="156">
        <v>0</v>
      </c>
      <c r="J156" s="156">
        <f t="shared" si="0"/>
        <v>0</v>
      </c>
      <c r="K156" s="157"/>
      <c r="L156" s="158"/>
      <c r="M156" s="159" t="s">
        <v>1</v>
      </c>
      <c r="N156" s="160" t="s">
        <v>33</v>
      </c>
      <c r="O156" s="147">
        <v>0</v>
      </c>
      <c r="P156" s="147">
        <f t="shared" si="1"/>
        <v>0</v>
      </c>
      <c r="Q156" s="147">
        <v>8.0000000000000007E-5</v>
      </c>
      <c r="R156" s="147">
        <f t="shared" si="2"/>
        <v>1.2000000000000001E-3</v>
      </c>
      <c r="S156" s="147">
        <v>0</v>
      </c>
      <c r="T156" s="148">
        <f t="shared" si="3"/>
        <v>0</v>
      </c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R156" s="149" t="s">
        <v>123</v>
      </c>
      <c r="AT156" s="149" t="s">
        <v>107</v>
      </c>
      <c r="AU156" s="149" t="s">
        <v>118</v>
      </c>
      <c r="AY156" s="14" t="s">
        <v>110</v>
      </c>
      <c r="BE156" s="150">
        <f t="shared" si="4"/>
        <v>0</v>
      </c>
      <c r="BF156" s="150">
        <f t="shared" si="5"/>
        <v>0</v>
      </c>
      <c r="BG156" s="150">
        <f t="shared" si="6"/>
        <v>0</v>
      </c>
      <c r="BH156" s="150">
        <f t="shared" si="7"/>
        <v>0</v>
      </c>
      <c r="BI156" s="150">
        <f t="shared" si="8"/>
        <v>0</v>
      </c>
      <c r="BJ156" s="14" t="s">
        <v>118</v>
      </c>
      <c r="BK156" s="151">
        <f t="shared" si="9"/>
        <v>0</v>
      </c>
      <c r="BL156" s="14" t="s">
        <v>123</v>
      </c>
      <c r="BM156" s="149" t="s">
        <v>407</v>
      </c>
    </row>
    <row r="157" spans="1:65" s="2" customFormat="1" ht="14.4" customHeight="1">
      <c r="A157" s="26"/>
      <c r="B157" s="138"/>
      <c r="C157" s="139" t="s">
        <v>323</v>
      </c>
      <c r="D157" s="139" t="s">
        <v>113</v>
      </c>
      <c r="E157" s="140" t="s">
        <v>128</v>
      </c>
      <c r="F157" s="141" t="s">
        <v>129</v>
      </c>
      <c r="G157" s="142" t="s">
        <v>116</v>
      </c>
      <c r="H157" s="143">
        <v>16</v>
      </c>
      <c r="I157" s="143">
        <v>0</v>
      </c>
      <c r="J157" s="143">
        <f t="shared" si="0"/>
        <v>0</v>
      </c>
      <c r="K157" s="144"/>
      <c r="L157" s="27"/>
      <c r="M157" s="145" t="s">
        <v>1</v>
      </c>
      <c r="N157" s="146" t="s">
        <v>33</v>
      </c>
      <c r="O157" s="147">
        <v>0.39700000000000002</v>
      </c>
      <c r="P157" s="147">
        <f t="shared" si="1"/>
        <v>6.3520000000000003</v>
      </c>
      <c r="Q157" s="147">
        <v>0</v>
      </c>
      <c r="R157" s="147">
        <f t="shared" si="2"/>
        <v>0</v>
      </c>
      <c r="S157" s="147">
        <v>0</v>
      </c>
      <c r="T157" s="148">
        <f t="shared" si="3"/>
        <v>0</v>
      </c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R157" s="149" t="s">
        <v>117</v>
      </c>
      <c r="AT157" s="149" t="s">
        <v>113</v>
      </c>
      <c r="AU157" s="149" t="s">
        <v>118</v>
      </c>
      <c r="AY157" s="14" t="s">
        <v>110</v>
      </c>
      <c r="BE157" s="150">
        <f t="shared" si="4"/>
        <v>0</v>
      </c>
      <c r="BF157" s="150">
        <f t="shared" si="5"/>
        <v>0</v>
      </c>
      <c r="BG157" s="150">
        <f t="shared" si="6"/>
        <v>0</v>
      </c>
      <c r="BH157" s="150">
        <f t="shared" si="7"/>
        <v>0</v>
      </c>
      <c r="BI157" s="150">
        <f t="shared" si="8"/>
        <v>0</v>
      </c>
      <c r="BJ157" s="14" t="s">
        <v>118</v>
      </c>
      <c r="BK157" s="151">
        <f t="shared" si="9"/>
        <v>0</v>
      </c>
      <c r="BL157" s="14" t="s">
        <v>117</v>
      </c>
      <c r="BM157" s="149" t="s">
        <v>408</v>
      </c>
    </row>
    <row r="158" spans="1:65" s="2" customFormat="1" ht="14.4" customHeight="1">
      <c r="A158" s="26"/>
      <c r="B158" s="138"/>
      <c r="C158" s="152" t="s">
        <v>325</v>
      </c>
      <c r="D158" s="152" t="s">
        <v>107</v>
      </c>
      <c r="E158" s="153" t="s">
        <v>132</v>
      </c>
      <c r="F158" s="154" t="s">
        <v>409</v>
      </c>
      <c r="G158" s="155" t="s">
        <v>116</v>
      </c>
      <c r="H158" s="156">
        <v>16</v>
      </c>
      <c r="I158" s="156">
        <v>0</v>
      </c>
      <c r="J158" s="156">
        <f t="shared" si="0"/>
        <v>0</v>
      </c>
      <c r="K158" s="157"/>
      <c r="L158" s="158"/>
      <c r="M158" s="159" t="s">
        <v>1</v>
      </c>
      <c r="N158" s="160" t="s">
        <v>33</v>
      </c>
      <c r="O158" s="147">
        <v>0</v>
      </c>
      <c r="P158" s="147">
        <f t="shared" si="1"/>
        <v>0</v>
      </c>
      <c r="Q158" s="147">
        <v>0</v>
      </c>
      <c r="R158" s="147">
        <f t="shared" si="2"/>
        <v>0</v>
      </c>
      <c r="S158" s="147">
        <v>0</v>
      </c>
      <c r="T158" s="148">
        <f t="shared" si="3"/>
        <v>0</v>
      </c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R158" s="149" t="s">
        <v>123</v>
      </c>
      <c r="AT158" s="149" t="s">
        <v>107</v>
      </c>
      <c r="AU158" s="149" t="s">
        <v>118</v>
      </c>
      <c r="AY158" s="14" t="s">
        <v>110</v>
      </c>
      <c r="BE158" s="150">
        <f t="shared" si="4"/>
        <v>0</v>
      </c>
      <c r="BF158" s="150">
        <f t="shared" si="5"/>
        <v>0</v>
      </c>
      <c r="BG158" s="150">
        <f t="shared" si="6"/>
        <v>0</v>
      </c>
      <c r="BH158" s="150">
        <f t="shared" si="7"/>
        <v>0</v>
      </c>
      <c r="BI158" s="150">
        <f t="shared" si="8"/>
        <v>0</v>
      </c>
      <c r="BJ158" s="14" t="s">
        <v>118</v>
      </c>
      <c r="BK158" s="151">
        <f t="shared" si="9"/>
        <v>0</v>
      </c>
      <c r="BL158" s="14" t="s">
        <v>123</v>
      </c>
      <c r="BM158" s="149" t="s">
        <v>410</v>
      </c>
    </row>
    <row r="159" spans="1:65" s="2" customFormat="1" ht="24.15" customHeight="1">
      <c r="A159" s="26"/>
      <c r="B159" s="138"/>
      <c r="C159" s="139" t="s">
        <v>327</v>
      </c>
      <c r="D159" s="139" t="s">
        <v>113</v>
      </c>
      <c r="E159" s="140" t="s">
        <v>231</v>
      </c>
      <c r="F159" s="141" t="s">
        <v>232</v>
      </c>
      <c r="G159" s="142" t="s">
        <v>116</v>
      </c>
      <c r="H159" s="143">
        <v>1</v>
      </c>
      <c r="I159" s="143">
        <v>0</v>
      </c>
      <c r="J159" s="143">
        <f t="shared" si="0"/>
        <v>0</v>
      </c>
      <c r="K159" s="144"/>
      <c r="L159" s="27"/>
      <c r="M159" s="145" t="s">
        <v>1</v>
      </c>
      <c r="N159" s="146" t="s">
        <v>33</v>
      </c>
      <c r="O159" s="147">
        <v>0.193</v>
      </c>
      <c r="P159" s="147">
        <f t="shared" si="1"/>
        <v>0.193</v>
      </c>
      <c r="Q159" s="147">
        <v>0</v>
      </c>
      <c r="R159" s="147">
        <f t="shared" si="2"/>
        <v>0</v>
      </c>
      <c r="S159" s="147">
        <v>0</v>
      </c>
      <c r="T159" s="148">
        <f t="shared" si="3"/>
        <v>0</v>
      </c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R159" s="149" t="s">
        <v>117</v>
      </c>
      <c r="AT159" s="149" t="s">
        <v>113</v>
      </c>
      <c r="AU159" s="149" t="s">
        <v>118</v>
      </c>
      <c r="AY159" s="14" t="s">
        <v>110</v>
      </c>
      <c r="BE159" s="150">
        <f t="shared" si="4"/>
        <v>0</v>
      </c>
      <c r="BF159" s="150">
        <f t="shared" si="5"/>
        <v>0</v>
      </c>
      <c r="BG159" s="150">
        <f t="shared" si="6"/>
        <v>0</v>
      </c>
      <c r="BH159" s="150">
        <f t="shared" si="7"/>
        <v>0</v>
      </c>
      <c r="BI159" s="150">
        <f t="shared" si="8"/>
        <v>0</v>
      </c>
      <c r="BJ159" s="14" t="s">
        <v>118</v>
      </c>
      <c r="BK159" s="151">
        <f t="shared" si="9"/>
        <v>0</v>
      </c>
      <c r="BL159" s="14" t="s">
        <v>117</v>
      </c>
      <c r="BM159" s="149" t="s">
        <v>411</v>
      </c>
    </row>
    <row r="160" spans="1:65" s="2" customFormat="1" ht="14.4" customHeight="1">
      <c r="A160" s="26"/>
      <c r="B160" s="138"/>
      <c r="C160" s="152" t="s">
        <v>331</v>
      </c>
      <c r="D160" s="152" t="s">
        <v>107</v>
      </c>
      <c r="E160" s="153" t="s">
        <v>234</v>
      </c>
      <c r="F160" s="154" t="s">
        <v>412</v>
      </c>
      <c r="G160" s="155" t="s">
        <v>116</v>
      </c>
      <c r="H160" s="156">
        <v>1</v>
      </c>
      <c r="I160" s="156">
        <v>0</v>
      </c>
      <c r="J160" s="156">
        <f t="shared" si="0"/>
        <v>0</v>
      </c>
      <c r="K160" s="157"/>
      <c r="L160" s="158"/>
      <c r="M160" s="159" t="s">
        <v>1</v>
      </c>
      <c r="N160" s="160" t="s">
        <v>33</v>
      </c>
      <c r="O160" s="147">
        <v>0</v>
      </c>
      <c r="P160" s="147">
        <f t="shared" si="1"/>
        <v>0</v>
      </c>
      <c r="Q160" s="147">
        <v>0</v>
      </c>
      <c r="R160" s="147">
        <f t="shared" si="2"/>
        <v>0</v>
      </c>
      <c r="S160" s="147">
        <v>0</v>
      </c>
      <c r="T160" s="148">
        <f t="shared" si="3"/>
        <v>0</v>
      </c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R160" s="149" t="s">
        <v>123</v>
      </c>
      <c r="AT160" s="149" t="s">
        <v>107</v>
      </c>
      <c r="AU160" s="149" t="s">
        <v>118</v>
      </c>
      <c r="AY160" s="14" t="s">
        <v>110</v>
      </c>
      <c r="BE160" s="150">
        <f t="shared" si="4"/>
        <v>0</v>
      </c>
      <c r="BF160" s="150">
        <f t="shared" si="5"/>
        <v>0</v>
      </c>
      <c r="BG160" s="150">
        <f t="shared" si="6"/>
        <v>0</v>
      </c>
      <c r="BH160" s="150">
        <f t="shared" si="7"/>
        <v>0</v>
      </c>
      <c r="BI160" s="150">
        <f t="shared" si="8"/>
        <v>0</v>
      </c>
      <c r="BJ160" s="14" t="s">
        <v>118</v>
      </c>
      <c r="BK160" s="151">
        <f t="shared" si="9"/>
        <v>0</v>
      </c>
      <c r="BL160" s="14" t="s">
        <v>123</v>
      </c>
      <c r="BM160" s="149" t="s">
        <v>413</v>
      </c>
    </row>
    <row r="161" spans="1:65" s="12" customFormat="1" ht="22.95" customHeight="1">
      <c r="B161" s="126"/>
      <c r="D161" s="127" t="s">
        <v>66</v>
      </c>
      <c r="E161" s="136" t="s">
        <v>414</v>
      </c>
      <c r="F161" s="136" t="s">
        <v>415</v>
      </c>
      <c r="J161" s="137">
        <f>BK161</f>
        <v>0</v>
      </c>
      <c r="L161" s="126"/>
      <c r="M161" s="130"/>
      <c r="N161" s="131"/>
      <c r="O161" s="131"/>
      <c r="P161" s="132">
        <f>P162+SUM(P163:P183)</f>
        <v>139.88525000000001</v>
      </c>
      <c r="Q161" s="131"/>
      <c r="R161" s="132">
        <f>R162+SUM(R163:R183)</f>
        <v>0.15881171210919212</v>
      </c>
      <c r="S161" s="131"/>
      <c r="T161" s="133">
        <f>T162+SUM(T163:T183)</f>
        <v>0</v>
      </c>
      <c r="AR161" s="127" t="s">
        <v>109</v>
      </c>
      <c r="AT161" s="134" t="s">
        <v>66</v>
      </c>
      <c r="AU161" s="134" t="s">
        <v>75</v>
      </c>
      <c r="AY161" s="127" t="s">
        <v>110</v>
      </c>
      <c r="BK161" s="135">
        <f>BK162+SUM(BK163:BK183)</f>
        <v>0</v>
      </c>
    </row>
    <row r="162" spans="1:65" s="2" customFormat="1" ht="14.4" customHeight="1">
      <c r="A162" s="26"/>
      <c r="B162" s="138"/>
      <c r="C162" s="152" t="s">
        <v>416</v>
      </c>
      <c r="D162" s="152" t="s">
        <v>107</v>
      </c>
      <c r="E162" s="153" t="s">
        <v>219</v>
      </c>
      <c r="F162" s="154" t="s">
        <v>220</v>
      </c>
      <c r="G162" s="155" t="s">
        <v>158</v>
      </c>
      <c r="H162" s="156">
        <v>67</v>
      </c>
      <c r="I162" s="156">
        <v>0</v>
      </c>
      <c r="J162" s="156">
        <f t="shared" ref="J162:J182" si="10">ROUND(I162*H162,3)</f>
        <v>0</v>
      </c>
      <c r="K162" s="157"/>
      <c r="L162" s="158"/>
      <c r="M162" s="159" t="s">
        <v>1</v>
      </c>
      <c r="N162" s="160" t="s">
        <v>33</v>
      </c>
      <c r="O162" s="147">
        <v>0</v>
      </c>
      <c r="P162" s="147">
        <f t="shared" ref="P162:P182" si="11">O162*H162</f>
        <v>0</v>
      </c>
      <c r="Q162" s="147">
        <v>0</v>
      </c>
      <c r="R162" s="147">
        <f t="shared" ref="R162:R182" si="12">Q162*H162</f>
        <v>0</v>
      </c>
      <c r="S162" s="147">
        <v>0</v>
      </c>
      <c r="T162" s="148">
        <f t="shared" ref="T162:T182" si="13">S162*H162</f>
        <v>0</v>
      </c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R162" s="149" t="s">
        <v>123</v>
      </c>
      <c r="AT162" s="149" t="s">
        <v>107</v>
      </c>
      <c r="AU162" s="149" t="s">
        <v>118</v>
      </c>
      <c r="AY162" s="14" t="s">
        <v>110</v>
      </c>
      <c r="BE162" s="150">
        <f t="shared" ref="BE162:BE182" si="14">IF(N162="základná",J162,0)</f>
        <v>0</v>
      </c>
      <c r="BF162" s="150">
        <f t="shared" ref="BF162:BF182" si="15">IF(N162="znížená",J162,0)</f>
        <v>0</v>
      </c>
      <c r="BG162" s="150">
        <f t="shared" ref="BG162:BG182" si="16">IF(N162="zákl. prenesená",J162,0)</f>
        <v>0</v>
      </c>
      <c r="BH162" s="150">
        <f t="shared" ref="BH162:BH182" si="17">IF(N162="zníž. prenesená",J162,0)</f>
        <v>0</v>
      </c>
      <c r="BI162" s="150">
        <f t="shared" ref="BI162:BI182" si="18">IF(N162="nulová",J162,0)</f>
        <v>0</v>
      </c>
      <c r="BJ162" s="14" t="s">
        <v>118</v>
      </c>
      <c r="BK162" s="151">
        <f t="shared" ref="BK162:BK182" si="19">ROUND(I162*H162,3)</f>
        <v>0</v>
      </c>
      <c r="BL162" s="14" t="s">
        <v>123</v>
      </c>
      <c r="BM162" s="149" t="s">
        <v>417</v>
      </c>
    </row>
    <row r="163" spans="1:65" s="2" customFormat="1" ht="14.4" customHeight="1">
      <c r="A163" s="26"/>
      <c r="B163" s="138"/>
      <c r="C163" s="152" t="s">
        <v>418</v>
      </c>
      <c r="D163" s="152" t="s">
        <v>107</v>
      </c>
      <c r="E163" s="153" t="s">
        <v>222</v>
      </c>
      <c r="F163" s="154" t="s">
        <v>223</v>
      </c>
      <c r="G163" s="155" t="s">
        <v>116</v>
      </c>
      <c r="H163" s="156">
        <v>45</v>
      </c>
      <c r="I163" s="156">
        <v>0</v>
      </c>
      <c r="J163" s="156">
        <f t="shared" si="10"/>
        <v>0</v>
      </c>
      <c r="K163" s="157"/>
      <c r="L163" s="158"/>
      <c r="M163" s="159" t="s">
        <v>1</v>
      </c>
      <c r="N163" s="160" t="s">
        <v>33</v>
      </c>
      <c r="O163" s="147">
        <v>0</v>
      </c>
      <c r="P163" s="147">
        <f t="shared" si="11"/>
        <v>0</v>
      </c>
      <c r="Q163" s="147">
        <v>0</v>
      </c>
      <c r="R163" s="147">
        <f t="shared" si="12"/>
        <v>0</v>
      </c>
      <c r="S163" s="147">
        <v>0</v>
      </c>
      <c r="T163" s="148">
        <f t="shared" si="13"/>
        <v>0</v>
      </c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R163" s="149" t="s">
        <v>123</v>
      </c>
      <c r="AT163" s="149" t="s">
        <v>107</v>
      </c>
      <c r="AU163" s="149" t="s">
        <v>118</v>
      </c>
      <c r="AY163" s="14" t="s">
        <v>110</v>
      </c>
      <c r="BE163" s="150">
        <f t="shared" si="14"/>
        <v>0</v>
      </c>
      <c r="BF163" s="150">
        <f t="shared" si="15"/>
        <v>0</v>
      </c>
      <c r="BG163" s="150">
        <f t="shared" si="16"/>
        <v>0</v>
      </c>
      <c r="BH163" s="150">
        <f t="shared" si="17"/>
        <v>0</v>
      </c>
      <c r="BI163" s="150">
        <f t="shared" si="18"/>
        <v>0</v>
      </c>
      <c r="BJ163" s="14" t="s">
        <v>118</v>
      </c>
      <c r="BK163" s="151">
        <f t="shared" si="19"/>
        <v>0</v>
      </c>
      <c r="BL163" s="14" t="s">
        <v>123</v>
      </c>
      <c r="BM163" s="149" t="s">
        <v>419</v>
      </c>
    </row>
    <row r="164" spans="1:65" s="2" customFormat="1" ht="14.4" customHeight="1">
      <c r="A164" s="26"/>
      <c r="B164" s="138"/>
      <c r="C164" s="139" t="s">
        <v>420</v>
      </c>
      <c r="D164" s="139" t="s">
        <v>113</v>
      </c>
      <c r="E164" s="140" t="s">
        <v>421</v>
      </c>
      <c r="F164" s="141" t="s">
        <v>422</v>
      </c>
      <c r="G164" s="142" t="s">
        <v>116</v>
      </c>
      <c r="H164" s="143">
        <v>27</v>
      </c>
      <c r="I164" s="143">
        <v>0</v>
      </c>
      <c r="J164" s="143">
        <f t="shared" si="10"/>
        <v>0</v>
      </c>
      <c r="K164" s="144"/>
      <c r="L164" s="27"/>
      <c r="M164" s="145" t="s">
        <v>1</v>
      </c>
      <c r="N164" s="146" t="s">
        <v>33</v>
      </c>
      <c r="O164" s="147">
        <v>0.39700000000000002</v>
      </c>
      <c r="P164" s="147">
        <f t="shared" si="11"/>
        <v>10.719000000000001</v>
      </c>
      <c r="Q164" s="147">
        <v>0</v>
      </c>
      <c r="R164" s="147">
        <f t="shared" si="12"/>
        <v>0</v>
      </c>
      <c r="S164" s="147">
        <v>0</v>
      </c>
      <c r="T164" s="148">
        <f t="shared" si="13"/>
        <v>0</v>
      </c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R164" s="149" t="s">
        <v>117</v>
      </c>
      <c r="AT164" s="149" t="s">
        <v>113</v>
      </c>
      <c r="AU164" s="149" t="s">
        <v>118</v>
      </c>
      <c r="AY164" s="14" t="s">
        <v>110</v>
      </c>
      <c r="BE164" s="150">
        <f t="shared" si="14"/>
        <v>0</v>
      </c>
      <c r="BF164" s="150">
        <f t="shared" si="15"/>
        <v>0</v>
      </c>
      <c r="BG164" s="150">
        <f t="shared" si="16"/>
        <v>0</v>
      </c>
      <c r="BH164" s="150">
        <f t="shared" si="17"/>
        <v>0</v>
      </c>
      <c r="BI164" s="150">
        <f t="shared" si="18"/>
        <v>0</v>
      </c>
      <c r="BJ164" s="14" t="s">
        <v>118</v>
      </c>
      <c r="BK164" s="151">
        <f t="shared" si="19"/>
        <v>0</v>
      </c>
      <c r="BL164" s="14" t="s">
        <v>117</v>
      </c>
      <c r="BM164" s="149" t="s">
        <v>423</v>
      </c>
    </row>
    <row r="165" spans="1:65" s="2" customFormat="1" ht="14.4" customHeight="1">
      <c r="A165" s="26"/>
      <c r="B165" s="138"/>
      <c r="C165" s="152" t="s">
        <v>424</v>
      </c>
      <c r="D165" s="152" t="s">
        <v>107</v>
      </c>
      <c r="E165" s="153" t="s">
        <v>425</v>
      </c>
      <c r="F165" s="154" t="s">
        <v>426</v>
      </c>
      <c r="G165" s="155" t="s">
        <v>116</v>
      </c>
      <c r="H165" s="156">
        <v>27</v>
      </c>
      <c r="I165" s="156">
        <v>0</v>
      </c>
      <c r="J165" s="156">
        <f t="shared" si="10"/>
        <v>0</v>
      </c>
      <c r="K165" s="157"/>
      <c r="L165" s="158"/>
      <c r="M165" s="159" t="s">
        <v>1</v>
      </c>
      <c r="N165" s="160" t="s">
        <v>33</v>
      </c>
      <c r="O165" s="147">
        <v>0</v>
      </c>
      <c r="P165" s="147">
        <f t="shared" si="11"/>
        <v>0</v>
      </c>
      <c r="Q165" s="147">
        <v>0</v>
      </c>
      <c r="R165" s="147">
        <f t="shared" si="12"/>
        <v>0</v>
      </c>
      <c r="S165" s="147">
        <v>0</v>
      </c>
      <c r="T165" s="148">
        <f t="shared" si="13"/>
        <v>0</v>
      </c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R165" s="149" t="s">
        <v>123</v>
      </c>
      <c r="AT165" s="149" t="s">
        <v>107</v>
      </c>
      <c r="AU165" s="149" t="s">
        <v>118</v>
      </c>
      <c r="AY165" s="14" t="s">
        <v>110</v>
      </c>
      <c r="BE165" s="150">
        <f t="shared" si="14"/>
        <v>0</v>
      </c>
      <c r="BF165" s="150">
        <f t="shared" si="15"/>
        <v>0</v>
      </c>
      <c r="BG165" s="150">
        <f t="shared" si="16"/>
        <v>0</v>
      </c>
      <c r="BH165" s="150">
        <f t="shared" si="17"/>
        <v>0</v>
      </c>
      <c r="BI165" s="150">
        <f t="shared" si="18"/>
        <v>0</v>
      </c>
      <c r="BJ165" s="14" t="s">
        <v>118</v>
      </c>
      <c r="BK165" s="151">
        <f t="shared" si="19"/>
        <v>0</v>
      </c>
      <c r="BL165" s="14" t="s">
        <v>123</v>
      </c>
      <c r="BM165" s="149" t="s">
        <v>427</v>
      </c>
    </row>
    <row r="166" spans="1:65" s="2" customFormat="1" ht="24.15" customHeight="1">
      <c r="A166" s="26"/>
      <c r="B166" s="138"/>
      <c r="C166" s="139" t="s">
        <v>428</v>
      </c>
      <c r="D166" s="139" t="s">
        <v>113</v>
      </c>
      <c r="E166" s="140" t="s">
        <v>429</v>
      </c>
      <c r="F166" s="141" t="s">
        <v>500</v>
      </c>
      <c r="G166" s="142" t="s">
        <v>116</v>
      </c>
      <c r="H166" s="143">
        <v>27</v>
      </c>
      <c r="I166" s="143">
        <v>0</v>
      </c>
      <c r="J166" s="143">
        <f t="shared" si="10"/>
        <v>0</v>
      </c>
      <c r="K166" s="144"/>
      <c r="L166" s="27"/>
      <c r="M166" s="145" t="s">
        <v>1</v>
      </c>
      <c r="N166" s="146" t="s">
        <v>33</v>
      </c>
      <c r="O166" s="147">
        <v>0.20399999999999999</v>
      </c>
      <c r="P166" s="147">
        <f t="shared" si="11"/>
        <v>5.508</v>
      </c>
      <c r="Q166" s="147">
        <v>0</v>
      </c>
      <c r="R166" s="147">
        <f t="shared" si="12"/>
        <v>0</v>
      </c>
      <c r="S166" s="147">
        <v>0</v>
      </c>
      <c r="T166" s="148">
        <f t="shared" si="13"/>
        <v>0</v>
      </c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R166" s="149" t="s">
        <v>117</v>
      </c>
      <c r="AT166" s="149" t="s">
        <v>113</v>
      </c>
      <c r="AU166" s="149" t="s">
        <v>118</v>
      </c>
      <c r="AY166" s="14" t="s">
        <v>110</v>
      </c>
      <c r="BE166" s="150">
        <f t="shared" si="14"/>
        <v>0</v>
      </c>
      <c r="BF166" s="150">
        <f t="shared" si="15"/>
        <v>0</v>
      </c>
      <c r="BG166" s="150">
        <f t="shared" si="16"/>
        <v>0</v>
      </c>
      <c r="BH166" s="150">
        <f t="shared" si="17"/>
        <v>0</v>
      </c>
      <c r="BI166" s="150">
        <f t="shared" si="18"/>
        <v>0</v>
      </c>
      <c r="BJ166" s="14" t="s">
        <v>118</v>
      </c>
      <c r="BK166" s="151">
        <f t="shared" si="19"/>
        <v>0</v>
      </c>
      <c r="BL166" s="14" t="s">
        <v>117</v>
      </c>
      <c r="BM166" s="149" t="s">
        <v>430</v>
      </c>
    </row>
    <row r="167" spans="1:65" s="2" customFormat="1" ht="14.4" customHeight="1">
      <c r="A167" s="26"/>
      <c r="B167" s="138"/>
      <c r="C167" s="152" t="s">
        <v>431</v>
      </c>
      <c r="D167" s="152" t="s">
        <v>107</v>
      </c>
      <c r="E167" s="153" t="s">
        <v>432</v>
      </c>
      <c r="F167" s="154" t="s">
        <v>501</v>
      </c>
      <c r="G167" s="155" t="s">
        <v>116</v>
      </c>
      <c r="H167" s="156">
        <v>27</v>
      </c>
      <c r="I167" s="156">
        <v>0</v>
      </c>
      <c r="J167" s="156">
        <f t="shared" si="10"/>
        <v>0</v>
      </c>
      <c r="K167" s="157"/>
      <c r="L167" s="158"/>
      <c r="M167" s="159" t="s">
        <v>1</v>
      </c>
      <c r="N167" s="160" t="s">
        <v>33</v>
      </c>
      <c r="O167" s="147">
        <v>0</v>
      </c>
      <c r="P167" s="147">
        <f t="shared" si="11"/>
        <v>0</v>
      </c>
      <c r="Q167" s="147">
        <v>2.5999999999999998E-4</v>
      </c>
      <c r="R167" s="147">
        <f t="shared" si="12"/>
        <v>7.0199999999999993E-3</v>
      </c>
      <c r="S167" s="147">
        <v>0</v>
      </c>
      <c r="T167" s="148">
        <f t="shared" si="13"/>
        <v>0</v>
      </c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R167" s="149" t="s">
        <v>123</v>
      </c>
      <c r="AT167" s="149" t="s">
        <v>107</v>
      </c>
      <c r="AU167" s="149" t="s">
        <v>118</v>
      </c>
      <c r="AY167" s="14" t="s">
        <v>110</v>
      </c>
      <c r="BE167" s="150">
        <f t="shared" si="14"/>
        <v>0</v>
      </c>
      <c r="BF167" s="150">
        <f t="shared" si="15"/>
        <v>0</v>
      </c>
      <c r="BG167" s="150">
        <f t="shared" si="16"/>
        <v>0</v>
      </c>
      <c r="BH167" s="150">
        <f t="shared" si="17"/>
        <v>0</v>
      </c>
      <c r="BI167" s="150">
        <f t="shared" si="18"/>
        <v>0</v>
      </c>
      <c r="BJ167" s="14" t="s">
        <v>118</v>
      </c>
      <c r="BK167" s="151">
        <f t="shared" si="19"/>
        <v>0</v>
      </c>
      <c r="BL167" s="14" t="s">
        <v>123</v>
      </c>
      <c r="BM167" s="149" t="s">
        <v>433</v>
      </c>
    </row>
    <row r="168" spans="1:65" s="2" customFormat="1" ht="14.4" customHeight="1">
      <c r="A168" s="26"/>
      <c r="B168" s="138"/>
      <c r="C168" s="139" t="s">
        <v>434</v>
      </c>
      <c r="D168" s="139" t="s">
        <v>113</v>
      </c>
      <c r="E168" s="140" t="s">
        <v>435</v>
      </c>
      <c r="F168" s="141" t="s">
        <v>129</v>
      </c>
      <c r="G168" s="142" t="s">
        <v>116</v>
      </c>
      <c r="H168" s="143">
        <v>27</v>
      </c>
      <c r="I168" s="143">
        <v>0</v>
      </c>
      <c r="J168" s="143">
        <f t="shared" si="10"/>
        <v>0</v>
      </c>
      <c r="K168" s="144"/>
      <c r="L168" s="27"/>
      <c r="M168" s="145" t="s">
        <v>1</v>
      </c>
      <c r="N168" s="146" t="s">
        <v>33</v>
      </c>
      <c r="O168" s="147">
        <v>0.39700000000000002</v>
      </c>
      <c r="P168" s="147">
        <f t="shared" si="11"/>
        <v>10.719000000000001</v>
      </c>
      <c r="Q168" s="147">
        <v>0</v>
      </c>
      <c r="R168" s="147">
        <f t="shared" si="12"/>
        <v>0</v>
      </c>
      <c r="S168" s="147">
        <v>0</v>
      </c>
      <c r="T168" s="148">
        <f t="shared" si="13"/>
        <v>0</v>
      </c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R168" s="149" t="s">
        <v>117</v>
      </c>
      <c r="AT168" s="149" t="s">
        <v>113</v>
      </c>
      <c r="AU168" s="149" t="s">
        <v>118</v>
      </c>
      <c r="AY168" s="14" t="s">
        <v>110</v>
      </c>
      <c r="BE168" s="150">
        <f t="shared" si="14"/>
        <v>0</v>
      </c>
      <c r="BF168" s="150">
        <f t="shared" si="15"/>
        <v>0</v>
      </c>
      <c r="BG168" s="150">
        <f t="shared" si="16"/>
        <v>0</v>
      </c>
      <c r="BH168" s="150">
        <f t="shared" si="17"/>
        <v>0</v>
      </c>
      <c r="BI168" s="150">
        <f t="shared" si="18"/>
        <v>0</v>
      </c>
      <c r="BJ168" s="14" t="s">
        <v>118</v>
      </c>
      <c r="BK168" s="151">
        <f t="shared" si="19"/>
        <v>0</v>
      </c>
      <c r="BL168" s="14" t="s">
        <v>117</v>
      </c>
      <c r="BM168" s="149" t="s">
        <v>436</v>
      </c>
    </row>
    <row r="169" spans="1:65" s="2" customFormat="1" ht="14.4" customHeight="1">
      <c r="A169" s="26"/>
      <c r="B169" s="138"/>
      <c r="C169" s="152" t="s">
        <v>437</v>
      </c>
      <c r="D169" s="152" t="s">
        <v>107</v>
      </c>
      <c r="E169" s="153" t="s">
        <v>438</v>
      </c>
      <c r="F169" s="154" t="s">
        <v>439</v>
      </c>
      <c r="G169" s="155" t="s">
        <v>116</v>
      </c>
      <c r="H169" s="156">
        <v>27</v>
      </c>
      <c r="I169" s="156">
        <v>0</v>
      </c>
      <c r="J169" s="156">
        <f t="shared" si="10"/>
        <v>0</v>
      </c>
      <c r="K169" s="157"/>
      <c r="L169" s="158"/>
      <c r="M169" s="159" t="s">
        <v>1</v>
      </c>
      <c r="N169" s="160" t="s">
        <v>33</v>
      </c>
      <c r="O169" s="147">
        <v>0</v>
      </c>
      <c r="P169" s="147">
        <f t="shared" si="11"/>
        <v>0</v>
      </c>
      <c r="Q169" s="147">
        <v>0</v>
      </c>
      <c r="R169" s="147">
        <f t="shared" si="12"/>
        <v>0</v>
      </c>
      <c r="S169" s="147">
        <v>0</v>
      </c>
      <c r="T169" s="148">
        <f t="shared" si="13"/>
        <v>0</v>
      </c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R169" s="149" t="s">
        <v>123</v>
      </c>
      <c r="AT169" s="149" t="s">
        <v>107</v>
      </c>
      <c r="AU169" s="149" t="s">
        <v>118</v>
      </c>
      <c r="AY169" s="14" t="s">
        <v>110</v>
      </c>
      <c r="BE169" s="150">
        <f t="shared" si="14"/>
        <v>0</v>
      </c>
      <c r="BF169" s="150">
        <f t="shared" si="15"/>
        <v>0</v>
      </c>
      <c r="BG169" s="150">
        <f t="shared" si="16"/>
        <v>0</v>
      </c>
      <c r="BH169" s="150">
        <f t="shared" si="17"/>
        <v>0</v>
      </c>
      <c r="BI169" s="150">
        <f t="shared" si="18"/>
        <v>0</v>
      </c>
      <c r="BJ169" s="14" t="s">
        <v>118</v>
      </c>
      <c r="BK169" s="151">
        <f t="shared" si="19"/>
        <v>0</v>
      </c>
      <c r="BL169" s="14" t="s">
        <v>123</v>
      </c>
      <c r="BM169" s="149" t="s">
        <v>440</v>
      </c>
    </row>
    <row r="170" spans="1:65" s="2" customFormat="1" ht="24.15" customHeight="1">
      <c r="A170" s="26"/>
      <c r="B170" s="138"/>
      <c r="C170" s="139" t="s">
        <v>441</v>
      </c>
      <c r="D170" s="139" t="s">
        <v>113</v>
      </c>
      <c r="E170" s="140" t="s">
        <v>244</v>
      </c>
      <c r="F170" s="141" t="s">
        <v>442</v>
      </c>
      <c r="G170" s="142" t="s">
        <v>158</v>
      </c>
      <c r="H170" s="143">
        <v>54</v>
      </c>
      <c r="I170" s="143">
        <v>0</v>
      </c>
      <c r="J170" s="143">
        <f t="shared" si="10"/>
        <v>0</v>
      </c>
      <c r="K170" s="144"/>
      <c r="L170" s="27"/>
      <c r="M170" s="145" t="s">
        <v>1</v>
      </c>
      <c r="N170" s="146" t="s">
        <v>33</v>
      </c>
      <c r="O170" s="147">
        <v>0.11600000000000001</v>
      </c>
      <c r="P170" s="147">
        <f t="shared" si="11"/>
        <v>6.2640000000000002</v>
      </c>
      <c r="Q170" s="147">
        <v>0</v>
      </c>
      <c r="R170" s="147">
        <f t="shared" si="12"/>
        <v>0</v>
      </c>
      <c r="S170" s="147">
        <v>0</v>
      </c>
      <c r="T170" s="148">
        <f t="shared" si="13"/>
        <v>0</v>
      </c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R170" s="149" t="s">
        <v>117</v>
      </c>
      <c r="AT170" s="149" t="s">
        <v>113</v>
      </c>
      <c r="AU170" s="149" t="s">
        <v>118</v>
      </c>
      <c r="AY170" s="14" t="s">
        <v>110</v>
      </c>
      <c r="BE170" s="150">
        <f t="shared" si="14"/>
        <v>0</v>
      </c>
      <c r="BF170" s="150">
        <f t="shared" si="15"/>
        <v>0</v>
      </c>
      <c r="BG170" s="150">
        <f t="shared" si="16"/>
        <v>0</v>
      </c>
      <c r="BH170" s="150">
        <f t="shared" si="17"/>
        <v>0</v>
      </c>
      <c r="BI170" s="150">
        <f t="shared" si="18"/>
        <v>0</v>
      </c>
      <c r="BJ170" s="14" t="s">
        <v>118</v>
      </c>
      <c r="BK170" s="151">
        <f t="shared" si="19"/>
        <v>0</v>
      </c>
      <c r="BL170" s="14" t="s">
        <v>117</v>
      </c>
      <c r="BM170" s="149" t="s">
        <v>443</v>
      </c>
    </row>
    <row r="171" spans="1:65" s="2" customFormat="1" ht="37.950000000000003" customHeight="1">
      <c r="A171" s="26"/>
      <c r="B171" s="138"/>
      <c r="C171" s="152" t="s">
        <v>444</v>
      </c>
      <c r="D171" s="152" t="s">
        <v>107</v>
      </c>
      <c r="E171" s="153" t="s">
        <v>445</v>
      </c>
      <c r="F171" s="154" t="s">
        <v>257</v>
      </c>
      <c r="G171" s="155" t="s">
        <v>250</v>
      </c>
      <c r="H171" s="156">
        <v>33.479999999999997</v>
      </c>
      <c r="I171" s="156">
        <v>0</v>
      </c>
      <c r="J171" s="156">
        <f t="shared" si="10"/>
        <v>0</v>
      </c>
      <c r="K171" s="157"/>
      <c r="L171" s="158"/>
      <c r="M171" s="159" t="s">
        <v>1</v>
      </c>
      <c r="N171" s="160" t="s">
        <v>33</v>
      </c>
      <c r="O171" s="147">
        <v>0</v>
      </c>
      <c r="P171" s="147">
        <f t="shared" si="11"/>
        <v>0</v>
      </c>
      <c r="Q171" s="147">
        <v>1E-3</v>
      </c>
      <c r="R171" s="147">
        <f t="shared" si="12"/>
        <v>3.3479999999999996E-2</v>
      </c>
      <c r="S171" s="147">
        <v>0</v>
      </c>
      <c r="T171" s="148">
        <f t="shared" si="13"/>
        <v>0</v>
      </c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R171" s="149" t="s">
        <v>123</v>
      </c>
      <c r="AT171" s="149" t="s">
        <v>107</v>
      </c>
      <c r="AU171" s="149" t="s">
        <v>118</v>
      </c>
      <c r="AY171" s="14" t="s">
        <v>110</v>
      </c>
      <c r="BE171" s="150">
        <f t="shared" si="14"/>
        <v>0</v>
      </c>
      <c r="BF171" s="150">
        <f t="shared" si="15"/>
        <v>0</v>
      </c>
      <c r="BG171" s="150">
        <f t="shared" si="16"/>
        <v>0</v>
      </c>
      <c r="BH171" s="150">
        <f t="shared" si="17"/>
        <v>0</v>
      </c>
      <c r="BI171" s="150">
        <f t="shared" si="18"/>
        <v>0</v>
      </c>
      <c r="BJ171" s="14" t="s">
        <v>118</v>
      </c>
      <c r="BK171" s="151">
        <f t="shared" si="19"/>
        <v>0</v>
      </c>
      <c r="BL171" s="14" t="s">
        <v>123</v>
      </c>
      <c r="BM171" s="149" t="s">
        <v>446</v>
      </c>
    </row>
    <row r="172" spans="1:65" s="2" customFormat="1" ht="14.4" customHeight="1">
      <c r="A172" s="26"/>
      <c r="B172" s="138"/>
      <c r="C172" s="139" t="s">
        <v>447</v>
      </c>
      <c r="D172" s="139" t="s">
        <v>113</v>
      </c>
      <c r="E172" s="140" t="s">
        <v>448</v>
      </c>
      <c r="F172" s="141" t="s">
        <v>260</v>
      </c>
      <c r="G172" s="142" t="s">
        <v>116</v>
      </c>
      <c r="H172" s="143">
        <v>47.25</v>
      </c>
      <c r="I172" s="143">
        <v>0</v>
      </c>
      <c r="J172" s="143">
        <f t="shared" si="10"/>
        <v>0</v>
      </c>
      <c r="K172" s="144"/>
      <c r="L172" s="27"/>
      <c r="M172" s="145" t="s">
        <v>1</v>
      </c>
      <c r="N172" s="146" t="s">
        <v>33</v>
      </c>
      <c r="O172" s="147">
        <v>0.23699999999999999</v>
      </c>
      <c r="P172" s="147">
        <f t="shared" si="11"/>
        <v>11.19825</v>
      </c>
      <c r="Q172" s="147">
        <v>0</v>
      </c>
      <c r="R172" s="147">
        <f t="shared" si="12"/>
        <v>0</v>
      </c>
      <c r="S172" s="147">
        <v>0</v>
      </c>
      <c r="T172" s="148">
        <f t="shared" si="13"/>
        <v>0</v>
      </c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R172" s="149" t="s">
        <v>117</v>
      </c>
      <c r="AT172" s="149" t="s">
        <v>113</v>
      </c>
      <c r="AU172" s="149" t="s">
        <v>118</v>
      </c>
      <c r="AY172" s="14" t="s">
        <v>110</v>
      </c>
      <c r="BE172" s="150">
        <f t="shared" si="14"/>
        <v>0</v>
      </c>
      <c r="BF172" s="150">
        <f t="shared" si="15"/>
        <v>0</v>
      </c>
      <c r="BG172" s="150">
        <f t="shared" si="16"/>
        <v>0</v>
      </c>
      <c r="BH172" s="150">
        <f t="shared" si="17"/>
        <v>0</v>
      </c>
      <c r="BI172" s="150">
        <f t="shared" si="18"/>
        <v>0</v>
      </c>
      <c r="BJ172" s="14" t="s">
        <v>118</v>
      </c>
      <c r="BK172" s="151">
        <f t="shared" si="19"/>
        <v>0</v>
      </c>
      <c r="BL172" s="14" t="s">
        <v>117</v>
      </c>
      <c r="BM172" s="149" t="s">
        <v>449</v>
      </c>
    </row>
    <row r="173" spans="1:65" s="2" customFormat="1" ht="14.4" customHeight="1">
      <c r="A173" s="26"/>
      <c r="B173" s="138"/>
      <c r="C173" s="152" t="s">
        <v>450</v>
      </c>
      <c r="D173" s="152" t="s">
        <v>107</v>
      </c>
      <c r="E173" s="153" t="s">
        <v>263</v>
      </c>
      <c r="F173" s="154" t="s">
        <v>264</v>
      </c>
      <c r="G173" s="155" t="s">
        <v>116</v>
      </c>
      <c r="H173" s="156">
        <v>27</v>
      </c>
      <c r="I173" s="156">
        <v>0</v>
      </c>
      <c r="J173" s="156">
        <f t="shared" si="10"/>
        <v>0</v>
      </c>
      <c r="K173" s="157"/>
      <c r="L173" s="158"/>
      <c r="M173" s="159" t="s">
        <v>1</v>
      </c>
      <c r="N173" s="160" t="s">
        <v>33</v>
      </c>
      <c r="O173" s="147">
        <v>0</v>
      </c>
      <c r="P173" s="147">
        <f t="shared" si="11"/>
        <v>0</v>
      </c>
      <c r="Q173" s="147">
        <v>1.8989809019799201E-4</v>
      </c>
      <c r="R173" s="147">
        <f t="shared" si="12"/>
        <v>5.1272484353457846E-3</v>
      </c>
      <c r="S173" s="147">
        <v>0</v>
      </c>
      <c r="T173" s="148">
        <f t="shared" si="13"/>
        <v>0</v>
      </c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R173" s="149" t="s">
        <v>123</v>
      </c>
      <c r="AT173" s="149" t="s">
        <v>107</v>
      </c>
      <c r="AU173" s="149" t="s">
        <v>118</v>
      </c>
      <c r="AY173" s="14" t="s">
        <v>110</v>
      </c>
      <c r="BE173" s="150">
        <f t="shared" si="14"/>
        <v>0</v>
      </c>
      <c r="BF173" s="150">
        <f t="shared" si="15"/>
        <v>0</v>
      </c>
      <c r="BG173" s="150">
        <f t="shared" si="16"/>
        <v>0</v>
      </c>
      <c r="BH173" s="150">
        <f t="shared" si="17"/>
        <v>0</v>
      </c>
      <c r="BI173" s="150">
        <f t="shared" si="18"/>
        <v>0</v>
      </c>
      <c r="BJ173" s="14" t="s">
        <v>118</v>
      </c>
      <c r="BK173" s="151">
        <f t="shared" si="19"/>
        <v>0</v>
      </c>
      <c r="BL173" s="14" t="s">
        <v>123</v>
      </c>
      <c r="BM173" s="149" t="s">
        <v>451</v>
      </c>
    </row>
    <row r="174" spans="1:65" s="2" customFormat="1" ht="14.4" customHeight="1">
      <c r="A174" s="26"/>
      <c r="B174" s="138"/>
      <c r="C174" s="152" t="s">
        <v>452</v>
      </c>
      <c r="D174" s="152" t="s">
        <v>107</v>
      </c>
      <c r="E174" s="153" t="s">
        <v>269</v>
      </c>
      <c r="F174" s="154" t="s">
        <v>270</v>
      </c>
      <c r="G174" s="155" t="s">
        <v>116</v>
      </c>
      <c r="H174" s="156">
        <v>18</v>
      </c>
      <c r="I174" s="156">
        <v>0</v>
      </c>
      <c r="J174" s="156">
        <f t="shared" si="10"/>
        <v>0</v>
      </c>
      <c r="K174" s="157"/>
      <c r="L174" s="158"/>
      <c r="M174" s="159" t="s">
        <v>1</v>
      </c>
      <c r="N174" s="160" t="s">
        <v>33</v>
      </c>
      <c r="O174" s="147">
        <v>0</v>
      </c>
      <c r="P174" s="147">
        <f t="shared" si="11"/>
        <v>0</v>
      </c>
      <c r="Q174" s="147">
        <v>1.9000000000000001E-4</v>
      </c>
      <c r="R174" s="147">
        <f t="shared" si="12"/>
        <v>3.4200000000000003E-3</v>
      </c>
      <c r="S174" s="147">
        <v>0</v>
      </c>
      <c r="T174" s="148">
        <f t="shared" si="13"/>
        <v>0</v>
      </c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R174" s="149" t="s">
        <v>123</v>
      </c>
      <c r="AT174" s="149" t="s">
        <v>107</v>
      </c>
      <c r="AU174" s="149" t="s">
        <v>118</v>
      </c>
      <c r="AY174" s="14" t="s">
        <v>110</v>
      </c>
      <c r="BE174" s="150">
        <f t="shared" si="14"/>
        <v>0</v>
      </c>
      <c r="BF174" s="150">
        <f t="shared" si="15"/>
        <v>0</v>
      </c>
      <c r="BG174" s="150">
        <f t="shared" si="16"/>
        <v>0</v>
      </c>
      <c r="BH174" s="150">
        <f t="shared" si="17"/>
        <v>0</v>
      </c>
      <c r="BI174" s="150">
        <f t="shared" si="18"/>
        <v>0</v>
      </c>
      <c r="BJ174" s="14" t="s">
        <v>118</v>
      </c>
      <c r="BK174" s="151">
        <f t="shared" si="19"/>
        <v>0</v>
      </c>
      <c r="BL174" s="14" t="s">
        <v>123</v>
      </c>
      <c r="BM174" s="149" t="s">
        <v>453</v>
      </c>
    </row>
    <row r="175" spans="1:65" s="2" customFormat="1" ht="14.4" customHeight="1">
      <c r="A175" s="26"/>
      <c r="B175" s="138"/>
      <c r="C175" s="152" t="s">
        <v>454</v>
      </c>
      <c r="D175" s="152" t="s">
        <v>107</v>
      </c>
      <c r="E175" s="153" t="s">
        <v>272</v>
      </c>
      <c r="F175" s="154" t="s">
        <v>273</v>
      </c>
      <c r="G175" s="155" t="s">
        <v>116</v>
      </c>
      <c r="H175" s="156">
        <v>9</v>
      </c>
      <c r="I175" s="156">
        <v>0</v>
      </c>
      <c r="J175" s="156">
        <f t="shared" si="10"/>
        <v>0</v>
      </c>
      <c r="K175" s="157"/>
      <c r="L175" s="158"/>
      <c r="M175" s="159" t="s">
        <v>1</v>
      </c>
      <c r="N175" s="160" t="s">
        <v>33</v>
      </c>
      <c r="O175" s="147">
        <v>0</v>
      </c>
      <c r="P175" s="147">
        <f t="shared" si="11"/>
        <v>0</v>
      </c>
      <c r="Q175" s="147">
        <v>1.9000000000000001E-4</v>
      </c>
      <c r="R175" s="147">
        <f t="shared" si="12"/>
        <v>1.7100000000000001E-3</v>
      </c>
      <c r="S175" s="147">
        <v>0</v>
      </c>
      <c r="T175" s="148">
        <f t="shared" si="13"/>
        <v>0</v>
      </c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R175" s="149" t="s">
        <v>123</v>
      </c>
      <c r="AT175" s="149" t="s">
        <v>107</v>
      </c>
      <c r="AU175" s="149" t="s">
        <v>118</v>
      </c>
      <c r="AY175" s="14" t="s">
        <v>110</v>
      </c>
      <c r="BE175" s="150">
        <f t="shared" si="14"/>
        <v>0</v>
      </c>
      <c r="BF175" s="150">
        <f t="shared" si="15"/>
        <v>0</v>
      </c>
      <c r="BG175" s="150">
        <f t="shared" si="16"/>
        <v>0</v>
      </c>
      <c r="BH175" s="150">
        <f t="shared" si="17"/>
        <v>0</v>
      </c>
      <c r="BI175" s="150">
        <f t="shared" si="18"/>
        <v>0</v>
      </c>
      <c r="BJ175" s="14" t="s">
        <v>118</v>
      </c>
      <c r="BK175" s="151">
        <f t="shared" si="19"/>
        <v>0</v>
      </c>
      <c r="BL175" s="14" t="s">
        <v>123</v>
      </c>
      <c r="BM175" s="149" t="s">
        <v>455</v>
      </c>
    </row>
    <row r="176" spans="1:65" s="2" customFormat="1" ht="24.15" customHeight="1">
      <c r="A176" s="26"/>
      <c r="B176" s="138"/>
      <c r="C176" s="139" t="s">
        <v>456</v>
      </c>
      <c r="D176" s="139" t="s">
        <v>113</v>
      </c>
      <c r="E176" s="140" t="s">
        <v>275</v>
      </c>
      <c r="F176" s="141" t="s">
        <v>276</v>
      </c>
      <c r="G176" s="142" t="s">
        <v>116</v>
      </c>
      <c r="H176" s="143">
        <v>18</v>
      </c>
      <c r="I176" s="143">
        <v>0</v>
      </c>
      <c r="J176" s="143">
        <f t="shared" si="10"/>
        <v>0</v>
      </c>
      <c r="K176" s="144"/>
      <c r="L176" s="27"/>
      <c r="M176" s="145" t="s">
        <v>1</v>
      </c>
      <c r="N176" s="146" t="s">
        <v>33</v>
      </c>
      <c r="O176" s="147">
        <v>1.369</v>
      </c>
      <c r="P176" s="147">
        <f t="shared" si="11"/>
        <v>24.641999999999999</v>
      </c>
      <c r="Q176" s="147">
        <v>0</v>
      </c>
      <c r="R176" s="147">
        <f t="shared" si="12"/>
        <v>0</v>
      </c>
      <c r="S176" s="147">
        <v>0</v>
      </c>
      <c r="T176" s="148">
        <f t="shared" si="13"/>
        <v>0</v>
      </c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R176" s="149" t="s">
        <v>117</v>
      </c>
      <c r="AT176" s="149" t="s">
        <v>113</v>
      </c>
      <c r="AU176" s="149" t="s">
        <v>118</v>
      </c>
      <c r="AY176" s="14" t="s">
        <v>110</v>
      </c>
      <c r="BE176" s="150">
        <f t="shared" si="14"/>
        <v>0</v>
      </c>
      <c r="BF176" s="150">
        <f t="shared" si="15"/>
        <v>0</v>
      </c>
      <c r="BG176" s="150">
        <f t="shared" si="16"/>
        <v>0</v>
      </c>
      <c r="BH176" s="150">
        <f t="shared" si="17"/>
        <v>0</v>
      </c>
      <c r="BI176" s="150">
        <f t="shared" si="18"/>
        <v>0</v>
      </c>
      <c r="BJ176" s="14" t="s">
        <v>118</v>
      </c>
      <c r="BK176" s="151">
        <f t="shared" si="19"/>
        <v>0</v>
      </c>
      <c r="BL176" s="14" t="s">
        <v>117</v>
      </c>
      <c r="BM176" s="149" t="s">
        <v>457</v>
      </c>
    </row>
    <row r="177" spans="1:65" s="2" customFormat="1" ht="14.4" customHeight="1">
      <c r="A177" s="26"/>
      <c r="B177" s="138"/>
      <c r="C177" s="152" t="s">
        <v>458</v>
      </c>
      <c r="D177" s="152" t="s">
        <v>107</v>
      </c>
      <c r="E177" s="153" t="s">
        <v>279</v>
      </c>
      <c r="F177" s="154" t="s">
        <v>280</v>
      </c>
      <c r="G177" s="155" t="s">
        <v>116</v>
      </c>
      <c r="H177" s="156">
        <v>18</v>
      </c>
      <c r="I177" s="156">
        <v>0</v>
      </c>
      <c r="J177" s="156">
        <f t="shared" si="10"/>
        <v>0</v>
      </c>
      <c r="K177" s="157"/>
      <c r="L177" s="158"/>
      <c r="M177" s="159" t="s">
        <v>1</v>
      </c>
      <c r="N177" s="160" t="s">
        <v>33</v>
      </c>
      <c r="O177" s="147">
        <v>0</v>
      </c>
      <c r="P177" s="147">
        <f t="shared" si="11"/>
        <v>0</v>
      </c>
      <c r="Q177" s="147">
        <v>4.2505257596581296E-3</v>
      </c>
      <c r="R177" s="147">
        <f t="shared" si="12"/>
        <v>7.650946367384634E-2</v>
      </c>
      <c r="S177" s="147">
        <v>0</v>
      </c>
      <c r="T177" s="148">
        <f t="shared" si="13"/>
        <v>0</v>
      </c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R177" s="149" t="s">
        <v>123</v>
      </c>
      <c r="AT177" s="149" t="s">
        <v>107</v>
      </c>
      <c r="AU177" s="149" t="s">
        <v>118</v>
      </c>
      <c r="AY177" s="14" t="s">
        <v>110</v>
      </c>
      <c r="BE177" s="150">
        <f t="shared" si="14"/>
        <v>0</v>
      </c>
      <c r="BF177" s="150">
        <f t="shared" si="15"/>
        <v>0</v>
      </c>
      <c r="BG177" s="150">
        <f t="shared" si="16"/>
        <v>0</v>
      </c>
      <c r="BH177" s="150">
        <f t="shared" si="17"/>
        <v>0</v>
      </c>
      <c r="BI177" s="150">
        <f t="shared" si="18"/>
        <v>0</v>
      </c>
      <c r="BJ177" s="14" t="s">
        <v>118</v>
      </c>
      <c r="BK177" s="151">
        <f t="shared" si="19"/>
        <v>0</v>
      </c>
      <c r="BL177" s="14" t="s">
        <v>123</v>
      </c>
      <c r="BM177" s="149" t="s">
        <v>459</v>
      </c>
    </row>
    <row r="178" spans="1:65" s="2" customFormat="1" ht="24.15" customHeight="1">
      <c r="A178" s="26"/>
      <c r="B178" s="138"/>
      <c r="C178" s="139" t="s">
        <v>460</v>
      </c>
      <c r="D178" s="139" t="s">
        <v>113</v>
      </c>
      <c r="E178" s="140" t="s">
        <v>461</v>
      </c>
      <c r="F178" s="141" t="s">
        <v>462</v>
      </c>
      <c r="G178" s="142" t="s">
        <v>116</v>
      </c>
      <c r="H178" s="143">
        <v>9</v>
      </c>
      <c r="I178" s="143">
        <v>0</v>
      </c>
      <c r="J178" s="143">
        <f t="shared" si="10"/>
        <v>0</v>
      </c>
      <c r="K178" s="144"/>
      <c r="L178" s="27"/>
      <c r="M178" s="145" t="s">
        <v>1</v>
      </c>
      <c r="N178" s="146" t="s">
        <v>33</v>
      </c>
      <c r="O178" s="147">
        <v>0.71</v>
      </c>
      <c r="P178" s="147">
        <f t="shared" si="11"/>
        <v>6.39</v>
      </c>
      <c r="Q178" s="147">
        <v>0</v>
      </c>
      <c r="R178" s="147">
        <f t="shared" si="12"/>
        <v>0</v>
      </c>
      <c r="S178" s="147">
        <v>0</v>
      </c>
      <c r="T178" s="148">
        <f t="shared" si="13"/>
        <v>0</v>
      </c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R178" s="149" t="s">
        <v>117</v>
      </c>
      <c r="AT178" s="149" t="s">
        <v>113</v>
      </c>
      <c r="AU178" s="149" t="s">
        <v>118</v>
      </c>
      <c r="AY178" s="14" t="s">
        <v>110</v>
      </c>
      <c r="BE178" s="150">
        <f t="shared" si="14"/>
        <v>0</v>
      </c>
      <c r="BF178" s="150">
        <f t="shared" si="15"/>
        <v>0</v>
      </c>
      <c r="BG178" s="150">
        <f t="shared" si="16"/>
        <v>0</v>
      </c>
      <c r="BH178" s="150">
        <f t="shared" si="17"/>
        <v>0</v>
      </c>
      <c r="BI178" s="150">
        <f t="shared" si="18"/>
        <v>0</v>
      </c>
      <c r="BJ178" s="14" t="s">
        <v>118</v>
      </c>
      <c r="BK178" s="151">
        <f t="shared" si="19"/>
        <v>0</v>
      </c>
      <c r="BL178" s="14" t="s">
        <v>117</v>
      </c>
      <c r="BM178" s="149" t="s">
        <v>463</v>
      </c>
    </row>
    <row r="179" spans="1:65" s="2" customFormat="1" ht="14.4" customHeight="1">
      <c r="A179" s="26"/>
      <c r="B179" s="138"/>
      <c r="C179" s="152" t="s">
        <v>464</v>
      </c>
      <c r="D179" s="152" t="s">
        <v>107</v>
      </c>
      <c r="E179" s="153" t="s">
        <v>465</v>
      </c>
      <c r="F179" s="154" t="s">
        <v>466</v>
      </c>
      <c r="G179" s="155" t="s">
        <v>116</v>
      </c>
      <c r="H179" s="156">
        <v>9</v>
      </c>
      <c r="I179" s="156">
        <v>0</v>
      </c>
      <c r="J179" s="156">
        <f t="shared" si="10"/>
        <v>0</v>
      </c>
      <c r="K179" s="157"/>
      <c r="L179" s="158"/>
      <c r="M179" s="159" t="s">
        <v>1</v>
      </c>
      <c r="N179" s="160" t="s">
        <v>33</v>
      </c>
      <c r="O179" s="147">
        <v>0</v>
      </c>
      <c r="P179" s="147">
        <f t="shared" si="11"/>
        <v>0</v>
      </c>
      <c r="Q179" s="147">
        <v>1.6299999999999999E-3</v>
      </c>
      <c r="R179" s="147">
        <f t="shared" si="12"/>
        <v>1.4669999999999999E-2</v>
      </c>
      <c r="S179" s="147">
        <v>0</v>
      </c>
      <c r="T179" s="148">
        <f t="shared" si="13"/>
        <v>0</v>
      </c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R179" s="149" t="s">
        <v>123</v>
      </c>
      <c r="AT179" s="149" t="s">
        <v>107</v>
      </c>
      <c r="AU179" s="149" t="s">
        <v>118</v>
      </c>
      <c r="AY179" s="14" t="s">
        <v>110</v>
      </c>
      <c r="BE179" s="150">
        <f t="shared" si="14"/>
        <v>0</v>
      </c>
      <c r="BF179" s="150">
        <f t="shared" si="15"/>
        <v>0</v>
      </c>
      <c r="BG179" s="150">
        <f t="shared" si="16"/>
        <v>0</v>
      </c>
      <c r="BH179" s="150">
        <f t="shared" si="17"/>
        <v>0</v>
      </c>
      <c r="BI179" s="150">
        <f t="shared" si="18"/>
        <v>0</v>
      </c>
      <c r="BJ179" s="14" t="s">
        <v>118</v>
      </c>
      <c r="BK179" s="151">
        <f t="shared" si="19"/>
        <v>0</v>
      </c>
      <c r="BL179" s="14" t="s">
        <v>123</v>
      </c>
      <c r="BM179" s="149" t="s">
        <v>467</v>
      </c>
    </row>
    <row r="180" spans="1:65" s="2" customFormat="1" ht="24.15" customHeight="1">
      <c r="A180" s="26"/>
      <c r="B180" s="138"/>
      <c r="C180" s="139" t="s">
        <v>468</v>
      </c>
      <c r="D180" s="139" t="s">
        <v>113</v>
      </c>
      <c r="E180" s="140" t="s">
        <v>469</v>
      </c>
      <c r="F180" s="141" t="s">
        <v>470</v>
      </c>
      <c r="G180" s="142" t="s">
        <v>158</v>
      </c>
      <c r="H180" s="143">
        <v>67.5</v>
      </c>
      <c r="I180" s="143">
        <v>0</v>
      </c>
      <c r="J180" s="143">
        <f t="shared" si="10"/>
        <v>0</v>
      </c>
      <c r="K180" s="144"/>
      <c r="L180" s="27"/>
      <c r="M180" s="145" t="s">
        <v>1</v>
      </c>
      <c r="N180" s="146" t="s">
        <v>33</v>
      </c>
      <c r="O180" s="147">
        <v>7.0000000000000007E-2</v>
      </c>
      <c r="P180" s="147">
        <f t="shared" si="11"/>
        <v>4.7250000000000005</v>
      </c>
      <c r="Q180" s="147">
        <v>0</v>
      </c>
      <c r="R180" s="147">
        <f t="shared" si="12"/>
        <v>0</v>
      </c>
      <c r="S180" s="147">
        <v>0</v>
      </c>
      <c r="T180" s="148">
        <f t="shared" si="13"/>
        <v>0</v>
      </c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R180" s="149" t="s">
        <v>117</v>
      </c>
      <c r="AT180" s="149" t="s">
        <v>113</v>
      </c>
      <c r="AU180" s="149" t="s">
        <v>118</v>
      </c>
      <c r="AY180" s="14" t="s">
        <v>110</v>
      </c>
      <c r="BE180" s="150">
        <f t="shared" si="14"/>
        <v>0</v>
      </c>
      <c r="BF180" s="150">
        <f t="shared" si="15"/>
        <v>0</v>
      </c>
      <c r="BG180" s="150">
        <f t="shared" si="16"/>
        <v>0</v>
      </c>
      <c r="BH180" s="150">
        <f t="shared" si="17"/>
        <v>0</v>
      </c>
      <c r="BI180" s="150">
        <f t="shared" si="18"/>
        <v>0</v>
      </c>
      <c r="BJ180" s="14" t="s">
        <v>118</v>
      </c>
      <c r="BK180" s="151">
        <f t="shared" si="19"/>
        <v>0</v>
      </c>
      <c r="BL180" s="14" t="s">
        <v>117</v>
      </c>
      <c r="BM180" s="149" t="s">
        <v>471</v>
      </c>
    </row>
    <row r="181" spans="1:65" s="2" customFormat="1" ht="14.4" customHeight="1">
      <c r="A181" s="26"/>
      <c r="B181" s="138"/>
      <c r="C181" s="152" t="s">
        <v>472</v>
      </c>
      <c r="D181" s="152" t="s">
        <v>107</v>
      </c>
      <c r="E181" s="153" t="s">
        <v>473</v>
      </c>
      <c r="F181" s="154" t="s">
        <v>474</v>
      </c>
      <c r="G181" s="155" t="s">
        <v>158</v>
      </c>
      <c r="H181" s="156">
        <v>67.5</v>
      </c>
      <c r="I181" s="156">
        <v>0</v>
      </c>
      <c r="J181" s="156">
        <f t="shared" si="10"/>
        <v>0</v>
      </c>
      <c r="K181" s="157"/>
      <c r="L181" s="158"/>
      <c r="M181" s="159" t="s">
        <v>1</v>
      </c>
      <c r="N181" s="160" t="s">
        <v>33</v>
      </c>
      <c r="O181" s="147">
        <v>0</v>
      </c>
      <c r="P181" s="147">
        <f t="shared" si="11"/>
        <v>0</v>
      </c>
      <c r="Q181" s="147">
        <v>2.5000000000000001E-4</v>
      </c>
      <c r="R181" s="147">
        <f t="shared" si="12"/>
        <v>1.6875000000000001E-2</v>
      </c>
      <c r="S181" s="147">
        <v>0</v>
      </c>
      <c r="T181" s="148">
        <f t="shared" si="13"/>
        <v>0</v>
      </c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R181" s="149" t="s">
        <v>123</v>
      </c>
      <c r="AT181" s="149" t="s">
        <v>107</v>
      </c>
      <c r="AU181" s="149" t="s">
        <v>118</v>
      </c>
      <c r="AY181" s="14" t="s">
        <v>110</v>
      </c>
      <c r="BE181" s="150">
        <f t="shared" si="14"/>
        <v>0</v>
      </c>
      <c r="BF181" s="150">
        <f t="shared" si="15"/>
        <v>0</v>
      </c>
      <c r="BG181" s="150">
        <f t="shared" si="16"/>
        <v>0</v>
      </c>
      <c r="BH181" s="150">
        <f t="shared" si="17"/>
        <v>0</v>
      </c>
      <c r="BI181" s="150">
        <f t="shared" si="18"/>
        <v>0</v>
      </c>
      <c r="BJ181" s="14" t="s">
        <v>118</v>
      </c>
      <c r="BK181" s="151">
        <f t="shared" si="19"/>
        <v>0</v>
      </c>
      <c r="BL181" s="14" t="s">
        <v>123</v>
      </c>
      <c r="BM181" s="149" t="s">
        <v>475</v>
      </c>
    </row>
    <row r="182" spans="1:65" s="2" customFormat="1" ht="14.4" customHeight="1">
      <c r="A182" s="26"/>
      <c r="B182" s="138"/>
      <c r="C182" s="139" t="s">
        <v>476</v>
      </c>
      <c r="D182" s="139" t="s">
        <v>113</v>
      </c>
      <c r="E182" s="140" t="s">
        <v>477</v>
      </c>
      <c r="F182" s="141" t="s">
        <v>478</v>
      </c>
      <c r="G182" s="142" t="s">
        <v>192</v>
      </c>
      <c r="H182" s="143">
        <v>14</v>
      </c>
      <c r="I182" s="143">
        <v>0</v>
      </c>
      <c r="J182" s="143">
        <f t="shared" si="10"/>
        <v>0</v>
      </c>
      <c r="K182" s="144"/>
      <c r="L182" s="27"/>
      <c r="M182" s="145" t="s">
        <v>1</v>
      </c>
      <c r="N182" s="146" t="s">
        <v>33</v>
      </c>
      <c r="O182" s="147">
        <v>1.06</v>
      </c>
      <c r="P182" s="147">
        <f t="shared" si="11"/>
        <v>14.84</v>
      </c>
      <c r="Q182" s="147">
        <v>0</v>
      </c>
      <c r="R182" s="147">
        <f t="shared" si="12"/>
        <v>0</v>
      </c>
      <c r="S182" s="147">
        <v>0</v>
      </c>
      <c r="T182" s="148">
        <f t="shared" si="13"/>
        <v>0</v>
      </c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R182" s="149" t="s">
        <v>193</v>
      </c>
      <c r="AT182" s="149" t="s">
        <v>113</v>
      </c>
      <c r="AU182" s="149" t="s">
        <v>118</v>
      </c>
      <c r="AY182" s="14" t="s">
        <v>110</v>
      </c>
      <c r="BE182" s="150">
        <f t="shared" si="14"/>
        <v>0</v>
      </c>
      <c r="BF182" s="150">
        <f t="shared" si="15"/>
        <v>0</v>
      </c>
      <c r="BG182" s="150">
        <f t="shared" si="16"/>
        <v>0</v>
      </c>
      <c r="BH182" s="150">
        <f t="shared" si="17"/>
        <v>0</v>
      </c>
      <c r="BI182" s="150">
        <f t="shared" si="18"/>
        <v>0</v>
      </c>
      <c r="BJ182" s="14" t="s">
        <v>118</v>
      </c>
      <c r="BK182" s="151">
        <f t="shared" si="19"/>
        <v>0</v>
      </c>
      <c r="BL182" s="14" t="s">
        <v>193</v>
      </c>
      <c r="BM182" s="149" t="s">
        <v>479</v>
      </c>
    </row>
    <row r="183" spans="1:65" s="12" customFormat="1" ht="20.85" customHeight="1">
      <c r="B183" s="126"/>
      <c r="D183" s="127" t="s">
        <v>66</v>
      </c>
      <c r="E183" s="136" t="s">
        <v>293</v>
      </c>
      <c r="F183" s="136" t="s">
        <v>294</v>
      </c>
      <c r="J183" s="137">
        <f>BK183</f>
        <v>0</v>
      </c>
      <c r="L183" s="126"/>
      <c r="M183" s="130"/>
      <c r="N183" s="131"/>
      <c r="O183" s="131"/>
      <c r="P183" s="132">
        <f>SUM(P184:P186)</f>
        <v>44.88</v>
      </c>
      <c r="Q183" s="131"/>
      <c r="R183" s="132">
        <f>SUM(R184:R186)</f>
        <v>0</v>
      </c>
      <c r="S183" s="131"/>
      <c r="T183" s="133">
        <f>SUM(T184:T186)</f>
        <v>0</v>
      </c>
      <c r="AR183" s="127" t="s">
        <v>109</v>
      </c>
      <c r="AT183" s="134" t="s">
        <v>66</v>
      </c>
      <c r="AU183" s="134" t="s">
        <v>118</v>
      </c>
      <c r="AY183" s="127" t="s">
        <v>110</v>
      </c>
      <c r="BK183" s="135">
        <f>SUM(BK184:BK186)</f>
        <v>0</v>
      </c>
    </row>
    <row r="184" spans="1:65" s="2" customFormat="1" ht="24.15" customHeight="1">
      <c r="A184" s="26"/>
      <c r="B184" s="138"/>
      <c r="C184" s="139" t="s">
        <v>480</v>
      </c>
      <c r="D184" s="139" t="s">
        <v>113</v>
      </c>
      <c r="E184" s="140" t="s">
        <v>303</v>
      </c>
      <c r="F184" s="141" t="s">
        <v>481</v>
      </c>
      <c r="G184" s="142" t="s">
        <v>158</v>
      </c>
      <c r="H184" s="143">
        <v>34</v>
      </c>
      <c r="I184" s="143">
        <v>0</v>
      </c>
      <c r="J184" s="143">
        <f>ROUND(I184*H184,3)</f>
        <v>0</v>
      </c>
      <c r="K184" s="144"/>
      <c r="L184" s="27"/>
      <c r="M184" s="145" t="s">
        <v>1</v>
      </c>
      <c r="N184" s="146" t="s">
        <v>33</v>
      </c>
      <c r="O184" s="147">
        <v>0.94799999999999995</v>
      </c>
      <c r="P184" s="147">
        <f>O184*H184</f>
        <v>32.231999999999999</v>
      </c>
      <c r="Q184" s="147">
        <v>0</v>
      </c>
      <c r="R184" s="147">
        <f>Q184*H184</f>
        <v>0</v>
      </c>
      <c r="S184" s="147">
        <v>0</v>
      </c>
      <c r="T184" s="148">
        <f>S184*H184</f>
        <v>0</v>
      </c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R184" s="149" t="s">
        <v>117</v>
      </c>
      <c r="AT184" s="149" t="s">
        <v>113</v>
      </c>
      <c r="AU184" s="149" t="s">
        <v>109</v>
      </c>
      <c r="AY184" s="14" t="s">
        <v>110</v>
      </c>
      <c r="BE184" s="150">
        <f>IF(N184="základná",J184,0)</f>
        <v>0</v>
      </c>
      <c r="BF184" s="150">
        <f>IF(N184="znížená",J184,0)</f>
        <v>0</v>
      </c>
      <c r="BG184" s="150">
        <f>IF(N184="zákl. prenesená",J184,0)</f>
        <v>0</v>
      </c>
      <c r="BH184" s="150">
        <f>IF(N184="zníž. prenesená",J184,0)</f>
        <v>0</v>
      </c>
      <c r="BI184" s="150">
        <f>IF(N184="nulová",J184,0)</f>
        <v>0</v>
      </c>
      <c r="BJ184" s="14" t="s">
        <v>118</v>
      </c>
      <c r="BK184" s="151">
        <f>ROUND(I184*H184,3)</f>
        <v>0</v>
      </c>
      <c r="BL184" s="14" t="s">
        <v>117</v>
      </c>
      <c r="BM184" s="149" t="s">
        <v>482</v>
      </c>
    </row>
    <row r="185" spans="1:65" s="2" customFormat="1" ht="24.15" customHeight="1">
      <c r="A185" s="26"/>
      <c r="B185" s="138"/>
      <c r="C185" s="139" t="s">
        <v>483</v>
      </c>
      <c r="D185" s="139" t="s">
        <v>113</v>
      </c>
      <c r="E185" s="140" t="s">
        <v>315</v>
      </c>
      <c r="F185" s="141" t="s">
        <v>316</v>
      </c>
      <c r="G185" s="142" t="s">
        <v>158</v>
      </c>
      <c r="H185" s="143">
        <v>34</v>
      </c>
      <c r="I185" s="143">
        <v>0</v>
      </c>
      <c r="J185" s="143">
        <f>ROUND(I185*H185,3)</f>
        <v>0</v>
      </c>
      <c r="K185" s="144"/>
      <c r="L185" s="27"/>
      <c r="M185" s="145" t="s">
        <v>1</v>
      </c>
      <c r="N185" s="146" t="s">
        <v>33</v>
      </c>
      <c r="O185" s="147">
        <v>0.17599999999999999</v>
      </c>
      <c r="P185" s="147">
        <f>O185*H185</f>
        <v>5.984</v>
      </c>
      <c r="Q185" s="147">
        <v>0</v>
      </c>
      <c r="R185" s="147">
        <f>Q185*H185</f>
        <v>0</v>
      </c>
      <c r="S185" s="147">
        <v>0</v>
      </c>
      <c r="T185" s="148">
        <f>S185*H185</f>
        <v>0</v>
      </c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R185" s="149" t="s">
        <v>117</v>
      </c>
      <c r="AT185" s="149" t="s">
        <v>113</v>
      </c>
      <c r="AU185" s="149" t="s">
        <v>109</v>
      </c>
      <c r="AY185" s="14" t="s">
        <v>110</v>
      </c>
      <c r="BE185" s="150">
        <f>IF(N185="základná",J185,0)</f>
        <v>0</v>
      </c>
      <c r="BF185" s="150">
        <f>IF(N185="znížená",J185,0)</f>
        <v>0</v>
      </c>
      <c r="BG185" s="150">
        <f>IF(N185="zákl. prenesená",J185,0)</f>
        <v>0</v>
      </c>
      <c r="BH185" s="150">
        <f>IF(N185="zníž. prenesená",J185,0)</f>
        <v>0</v>
      </c>
      <c r="BI185" s="150">
        <f>IF(N185="nulová",J185,0)</f>
        <v>0</v>
      </c>
      <c r="BJ185" s="14" t="s">
        <v>118</v>
      </c>
      <c r="BK185" s="151">
        <f>ROUND(I185*H185,3)</f>
        <v>0</v>
      </c>
      <c r="BL185" s="14" t="s">
        <v>117</v>
      </c>
      <c r="BM185" s="149" t="s">
        <v>484</v>
      </c>
    </row>
    <row r="186" spans="1:65" s="2" customFormat="1" ht="24.15" customHeight="1">
      <c r="A186" s="26"/>
      <c r="B186" s="138"/>
      <c r="C186" s="139" t="s">
        <v>117</v>
      </c>
      <c r="D186" s="139" t="s">
        <v>113</v>
      </c>
      <c r="E186" s="140" t="s">
        <v>319</v>
      </c>
      <c r="F186" s="141" t="s">
        <v>320</v>
      </c>
      <c r="G186" s="142" t="s">
        <v>321</v>
      </c>
      <c r="H186" s="143">
        <v>34</v>
      </c>
      <c r="I186" s="143">
        <v>0</v>
      </c>
      <c r="J186" s="143">
        <f>ROUND(I186*H186,3)</f>
        <v>0</v>
      </c>
      <c r="K186" s="144"/>
      <c r="L186" s="27"/>
      <c r="M186" s="145" t="s">
        <v>1</v>
      </c>
      <c r="N186" s="146" t="s">
        <v>33</v>
      </c>
      <c r="O186" s="147">
        <v>0.19600000000000001</v>
      </c>
      <c r="P186" s="147">
        <f>O186*H186</f>
        <v>6.6640000000000006</v>
      </c>
      <c r="Q186" s="147">
        <v>0</v>
      </c>
      <c r="R186" s="147">
        <f>Q186*H186</f>
        <v>0</v>
      </c>
      <c r="S186" s="147">
        <v>0</v>
      </c>
      <c r="T186" s="148">
        <f>S186*H186</f>
        <v>0</v>
      </c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R186" s="149" t="s">
        <v>117</v>
      </c>
      <c r="AT186" s="149" t="s">
        <v>113</v>
      </c>
      <c r="AU186" s="149" t="s">
        <v>109</v>
      </c>
      <c r="AY186" s="14" t="s">
        <v>110</v>
      </c>
      <c r="BE186" s="150">
        <f>IF(N186="základná",J186,0)</f>
        <v>0</v>
      </c>
      <c r="BF186" s="150">
        <f>IF(N186="znížená",J186,0)</f>
        <v>0</v>
      </c>
      <c r="BG186" s="150">
        <f>IF(N186="zákl. prenesená",J186,0)</f>
        <v>0</v>
      </c>
      <c r="BH186" s="150">
        <f>IF(N186="zníž. prenesená",J186,0)</f>
        <v>0</v>
      </c>
      <c r="BI186" s="150">
        <f>IF(N186="nulová",J186,0)</f>
        <v>0</v>
      </c>
      <c r="BJ186" s="14" t="s">
        <v>118</v>
      </c>
      <c r="BK186" s="151">
        <f>ROUND(I186*H186,3)</f>
        <v>0</v>
      </c>
      <c r="BL186" s="14" t="s">
        <v>117</v>
      </c>
      <c r="BM186" s="149" t="s">
        <v>485</v>
      </c>
    </row>
    <row r="187" spans="1:65" s="12" customFormat="1" ht="22.95" customHeight="1">
      <c r="B187" s="126"/>
      <c r="D187" s="127" t="s">
        <v>66</v>
      </c>
      <c r="E187" s="136" t="s">
        <v>173</v>
      </c>
      <c r="F187" s="136" t="s">
        <v>174</v>
      </c>
      <c r="J187" s="137">
        <f>BK187</f>
        <v>0</v>
      </c>
      <c r="L187" s="126"/>
      <c r="M187" s="130"/>
      <c r="N187" s="131"/>
      <c r="O187" s="131"/>
      <c r="P187" s="132">
        <f>P188</f>
        <v>0.16566</v>
      </c>
      <c r="Q187" s="131"/>
      <c r="R187" s="132">
        <f>R188</f>
        <v>0</v>
      </c>
      <c r="S187" s="131"/>
      <c r="T187" s="133">
        <f>T188</f>
        <v>0</v>
      </c>
      <c r="AR187" s="127" t="s">
        <v>109</v>
      </c>
      <c r="AT187" s="134" t="s">
        <v>66</v>
      </c>
      <c r="AU187" s="134" t="s">
        <v>75</v>
      </c>
      <c r="AY187" s="127" t="s">
        <v>110</v>
      </c>
      <c r="BK187" s="135">
        <f>BK188</f>
        <v>0</v>
      </c>
    </row>
    <row r="188" spans="1:65" s="2" customFormat="1" ht="14.4" customHeight="1">
      <c r="A188" s="26"/>
      <c r="B188" s="138"/>
      <c r="C188" s="139" t="s">
        <v>335</v>
      </c>
      <c r="D188" s="139" t="s">
        <v>113</v>
      </c>
      <c r="E188" s="140" t="s">
        <v>486</v>
      </c>
      <c r="F188" s="141" t="s">
        <v>487</v>
      </c>
      <c r="G188" s="142" t="s">
        <v>488</v>
      </c>
      <c r="H188" s="143">
        <v>5.0199999999999996</v>
      </c>
      <c r="I188" s="143">
        <v>0</v>
      </c>
      <c r="J188" s="143">
        <f>ROUND(I188*H188,3)</f>
        <v>0</v>
      </c>
      <c r="K188" s="144"/>
      <c r="L188" s="27"/>
      <c r="M188" s="145" t="s">
        <v>1</v>
      </c>
      <c r="N188" s="146" t="s">
        <v>33</v>
      </c>
      <c r="O188" s="147">
        <v>3.3000000000000002E-2</v>
      </c>
      <c r="P188" s="147">
        <f>O188*H188</f>
        <v>0.16566</v>
      </c>
      <c r="Q188" s="147">
        <v>0</v>
      </c>
      <c r="R188" s="147">
        <f>Q188*H188</f>
        <v>0</v>
      </c>
      <c r="S188" s="147">
        <v>0</v>
      </c>
      <c r="T188" s="148">
        <f>S188*H188</f>
        <v>0</v>
      </c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R188" s="149" t="s">
        <v>117</v>
      </c>
      <c r="AT188" s="149" t="s">
        <v>113</v>
      </c>
      <c r="AU188" s="149" t="s">
        <v>118</v>
      </c>
      <c r="AY188" s="14" t="s">
        <v>110</v>
      </c>
      <c r="BE188" s="150">
        <f>IF(N188="základná",J188,0)</f>
        <v>0</v>
      </c>
      <c r="BF188" s="150">
        <f>IF(N188="znížená",J188,0)</f>
        <v>0</v>
      </c>
      <c r="BG188" s="150">
        <f>IF(N188="zákl. prenesená",J188,0)</f>
        <v>0</v>
      </c>
      <c r="BH188" s="150">
        <f>IF(N188="zníž. prenesená",J188,0)</f>
        <v>0</v>
      </c>
      <c r="BI188" s="150">
        <f>IF(N188="nulová",J188,0)</f>
        <v>0</v>
      </c>
      <c r="BJ188" s="14" t="s">
        <v>118</v>
      </c>
      <c r="BK188" s="151">
        <f>ROUND(I188*H188,3)</f>
        <v>0</v>
      </c>
      <c r="BL188" s="14" t="s">
        <v>117</v>
      </c>
      <c r="BM188" s="149" t="s">
        <v>489</v>
      </c>
    </row>
    <row r="189" spans="1:65" s="12" customFormat="1" ht="25.95" customHeight="1">
      <c r="B189" s="126"/>
      <c r="D189" s="127" t="s">
        <v>66</v>
      </c>
      <c r="E189" s="128" t="s">
        <v>187</v>
      </c>
      <c r="F189" s="128" t="s">
        <v>188</v>
      </c>
      <c r="J189" s="129">
        <f>BK189</f>
        <v>0</v>
      </c>
      <c r="L189" s="126"/>
      <c r="M189" s="130"/>
      <c r="N189" s="131"/>
      <c r="O189" s="131"/>
      <c r="P189" s="132">
        <f>SUM(P190:P192)</f>
        <v>159.01400000000001</v>
      </c>
      <c r="Q189" s="131"/>
      <c r="R189" s="132">
        <f>SUM(R190:R192)</f>
        <v>0</v>
      </c>
      <c r="S189" s="131"/>
      <c r="T189" s="133">
        <f>SUM(T190:T192)</f>
        <v>0</v>
      </c>
      <c r="AR189" s="127" t="s">
        <v>131</v>
      </c>
      <c r="AT189" s="134" t="s">
        <v>66</v>
      </c>
      <c r="AU189" s="134" t="s">
        <v>67</v>
      </c>
      <c r="AY189" s="127" t="s">
        <v>110</v>
      </c>
      <c r="BK189" s="135">
        <f>SUM(BK190:BK192)</f>
        <v>0</v>
      </c>
    </row>
    <row r="190" spans="1:65" s="2" customFormat="1" ht="14.4" customHeight="1">
      <c r="A190" s="26"/>
      <c r="B190" s="138"/>
      <c r="C190" s="139" t="s">
        <v>490</v>
      </c>
      <c r="D190" s="139" t="s">
        <v>113</v>
      </c>
      <c r="E190" s="140" t="s">
        <v>190</v>
      </c>
      <c r="F190" s="141" t="s">
        <v>191</v>
      </c>
      <c r="G190" s="142" t="s">
        <v>192</v>
      </c>
      <c r="H190" s="143">
        <v>150</v>
      </c>
      <c r="I190" s="143">
        <v>0</v>
      </c>
      <c r="J190" s="143">
        <f>ROUND(I190*H190,3)</f>
        <v>0</v>
      </c>
      <c r="K190" s="144"/>
      <c r="L190" s="27"/>
      <c r="M190" s="145" t="s">
        <v>1</v>
      </c>
      <c r="N190" s="146" t="s">
        <v>33</v>
      </c>
      <c r="O190" s="147">
        <v>1.06</v>
      </c>
      <c r="P190" s="147">
        <f>O190*H190</f>
        <v>159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R190" s="149" t="s">
        <v>193</v>
      </c>
      <c r="AT190" s="149" t="s">
        <v>113</v>
      </c>
      <c r="AU190" s="149" t="s">
        <v>75</v>
      </c>
      <c r="AY190" s="14" t="s">
        <v>110</v>
      </c>
      <c r="BE190" s="150">
        <f>IF(N190="základná",J190,0)</f>
        <v>0</v>
      </c>
      <c r="BF190" s="150">
        <f>IF(N190="znížená",J190,0)</f>
        <v>0</v>
      </c>
      <c r="BG190" s="150">
        <f>IF(N190="zákl. prenesená",J190,0)</f>
        <v>0</v>
      </c>
      <c r="BH190" s="150">
        <f>IF(N190="zníž. prenesená",J190,0)</f>
        <v>0</v>
      </c>
      <c r="BI190" s="150">
        <f>IF(N190="nulová",J190,0)</f>
        <v>0</v>
      </c>
      <c r="BJ190" s="14" t="s">
        <v>118</v>
      </c>
      <c r="BK190" s="151">
        <f>ROUND(I190*H190,3)</f>
        <v>0</v>
      </c>
      <c r="BL190" s="14" t="s">
        <v>193</v>
      </c>
      <c r="BM190" s="149" t="s">
        <v>491</v>
      </c>
    </row>
    <row r="191" spans="1:65" s="2" customFormat="1" ht="14.4" customHeight="1">
      <c r="A191" s="26"/>
      <c r="B191" s="138"/>
      <c r="C191" s="139" t="s">
        <v>492</v>
      </c>
      <c r="D191" s="139" t="s">
        <v>113</v>
      </c>
      <c r="E191" s="140" t="s">
        <v>66</v>
      </c>
      <c r="F191" s="141" t="s">
        <v>493</v>
      </c>
      <c r="G191" s="142" t="s">
        <v>167</v>
      </c>
      <c r="H191" s="143">
        <v>4</v>
      </c>
      <c r="I191" s="143">
        <v>0</v>
      </c>
      <c r="J191" s="143">
        <f>ROUND(I191*H191,3)</f>
        <v>0</v>
      </c>
      <c r="K191" s="144"/>
      <c r="L191" s="27"/>
      <c r="M191" s="145" t="s">
        <v>1</v>
      </c>
      <c r="N191" s="146" t="s">
        <v>33</v>
      </c>
      <c r="O191" s="147">
        <v>0</v>
      </c>
      <c r="P191" s="147">
        <f>O191*H191</f>
        <v>0</v>
      </c>
      <c r="Q191" s="147">
        <v>0</v>
      </c>
      <c r="R191" s="147">
        <f>Q191*H191</f>
        <v>0</v>
      </c>
      <c r="S191" s="147">
        <v>0</v>
      </c>
      <c r="T191" s="148">
        <f>S191*H191</f>
        <v>0</v>
      </c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R191" s="149" t="s">
        <v>494</v>
      </c>
      <c r="AT191" s="149" t="s">
        <v>113</v>
      </c>
      <c r="AU191" s="149" t="s">
        <v>75</v>
      </c>
      <c r="AY191" s="14" t="s">
        <v>110</v>
      </c>
      <c r="BE191" s="150">
        <f>IF(N191="základná",J191,0)</f>
        <v>0</v>
      </c>
      <c r="BF191" s="150">
        <f>IF(N191="znížená",J191,0)</f>
        <v>0</v>
      </c>
      <c r="BG191" s="150">
        <f>IF(N191="zákl. prenesená",J191,0)</f>
        <v>0</v>
      </c>
      <c r="BH191" s="150">
        <f>IF(N191="zníž. prenesená",J191,0)</f>
        <v>0</v>
      </c>
      <c r="BI191" s="150">
        <f>IF(N191="nulová",J191,0)</f>
        <v>0</v>
      </c>
      <c r="BJ191" s="14" t="s">
        <v>118</v>
      </c>
      <c r="BK191" s="151">
        <f>ROUND(I191*H191,3)</f>
        <v>0</v>
      </c>
      <c r="BL191" s="14" t="s">
        <v>494</v>
      </c>
      <c r="BM191" s="149" t="s">
        <v>495</v>
      </c>
    </row>
    <row r="192" spans="1:65" s="2" customFormat="1" ht="14.4" customHeight="1">
      <c r="A192" s="26"/>
      <c r="B192" s="138"/>
      <c r="C192" s="139" t="s">
        <v>496</v>
      </c>
      <c r="D192" s="139" t="s">
        <v>113</v>
      </c>
      <c r="E192" s="140" t="s">
        <v>200</v>
      </c>
      <c r="F192" s="141" t="s">
        <v>201</v>
      </c>
      <c r="G192" s="142" t="s">
        <v>197</v>
      </c>
      <c r="H192" s="143">
        <v>1</v>
      </c>
      <c r="I192" s="143">
        <v>0</v>
      </c>
      <c r="J192" s="143">
        <f>ROUND(I192*H192,3)</f>
        <v>0</v>
      </c>
      <c r="K192" s="144"/>
      <c r="L192" s="27"/>
      <c r="M192" s="161" t="s">
        <v>1</v>
      </c>
      <c r="N192" s="162" t="s">
        <v>33</v>
      </c>
      <c r="O192" s="163">
        <v>1.4E-2</v>
      </c>
      <c r="P192" s="163">
        <f>O192*H192</f>
        <v>1.4E-2</v>
      </c>
      <c r="Q192" s="163">
        <v>0</v>
      </c>
      <c r="R192" s="163">
        <f>Q192*H192</f>
        <v>0</v>
      </c>
      <c r="S192" s="163">
        <v>0</v>
      </c>
      <c r="T192" s="164">
        <f>S192*H192</f>
        <v>0</v>
      </c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R192" s="149" t="s">
        <v>193</v>
      </c>
      <c r="AT192" s="149" t="s">
        <v>113</v>
      </c>
      <c r="AU192" s="149" t="s">
        <v>75</v>
      </c>
      <c r="AY192" s="14" t="s">
        <v>110</v>
      </c>
      <c r="BE192" s="150">
        <f>IF(N192="základná",J192,0)</f>
        <v>0</v>
      </c>
      <c r="BF192" s="150">
        <f>IF(N192="znížená",J192,0)</f>
        <v>0</v>
      </c>
      <c r="BG192" s="150">
        <f>IF(N192="zákl. prenesená",J192,0)</f>
        <v>0</v>
      </c>
      <c r="BH192" s="150">
        <f>IF(N192="zníž. prenesená",J192,0)</f>
        <v>0</v>
      </c>
      <c r="BI192" s="150">
        <f>IF(N192="nulová",J192,0)</f>
        <v>0</v>
      </c>
      <c r="BJ192" s="14" t="s">
        <v>118</v>
      </c>
      <c r="BK192" s="151">
        <f>ROUND(I192*H192,3)</f>
        <v>0</v>
      </c>
      <c r="BL192" s="14" t="s">
        <v>193</v>
      </c>
      <c r="BM192" s="149" t="s">
        <v>497</v>
      </c>
    </row>
    <row r="193" spans="1:31" s="2" customFormat="1" ht="6.9" customHeight="1">
      <c r="A193" s="26"/>
      <c r="B193" s="41"/>
      <c r="C193" s="42"/>
      <c r="D193" s="42"/>
      <c r="E193" s="42"/>
      <c r="F193" s="42"/>
      <c r="G193" s="42"/>
      <c r="H193" s="42"/>
      <c r="I193" s="42"/>
      <c r="J193" s="42"/>
      <c r="K193" s="42"/>
      <c r="L193" s="27"/>
      <c r="M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</sheetData>
  <autoFilter ref="C121:K192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0078740157483" right="0.39370078740157483" top="0.39370078740157483" bottom="0.39370078740157483" header="0" footer="0"/>
  <pageSetup paperSize="9" scale="87" fitToHeight="100" orientation="portrait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8</vt:i4>
      </vt:variant>
    </vt:vector>
  </HeadingPairs>
  <TitlesOfParts>
    <vt:vector size="12" baseType="lpstr">
      <vt:lpstr>Rekapitulácia stavby</vt:lpstr>
      <vt:lpstr>01 - SO 01 Verejné osvetl...</vt:lpstr>
      <vt:lpstr>02 - SO 02 Optimalizácia RVO</vt:lpstr>
      <vt:lpstr>03 - SO 03 Výmena vzdušné...</vt:lpstr>
      <vt:lpstr>'01 - SO 01 Verejné osvetl...'!Názvy_tlače</vt:lpstr>
      <vt:lpstr>'02 - SO 02 Optimalizácia RVO'!Názvy_tlače</vt:lpstr>
      <vt:lpstr>'03 - SO 03 Výmena vzdušné...'!Názvy_tlače</vt:lpstr>
      <vt:lpstr>'Rekapitulácia stavby'!Názvy_tlače</vt:lpstr>
      <vt:lpstr>'01 - SO 01 Verejné osvetl...'!Oblasť_tlače</vt:lpstr>
      <vt:lpstr>'02 - SO 02 Optimalizácia RVO'!Oblasť_tlače</vt:lpstr>
      <vt:lpstr>'03 - SO 03 Výmena vzdušné...'!Oblasť_tlače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 Cerovina</cp:lastModifiedBy>
  <cp:lastPrinted>2021-05-20T09:20:07Z</cp:lastPrinted>
  <dcterms:created xsi:type="dcterms:W3CDTF">2021-05-20T08:14:15Z</dcterms:created>
  <dcterms:modified xsi:type="dcterms:W3CDTF">2021-06-08T12:52:20Z</dcterms:modified>
</cp:coreProperties>
</file>